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tabRatio="310" activeTab="0"/>
  </bookViews>
  <sheets>
    <sheet name="Planilha Orçamentária" sheetId="1" r:id="rId1"/>
    <sheet name="Cronograma-fisico-financeiro" sheetId="2" r:id="rId2"/>
  </sheets>
  <definedNames>
    <definedName name="_xlnm.Print_Area" localSheetId="0">'Planilha Orçamentária'!$A$1:$G$218</definedName>
    <definedName name="_xlnm.Print_Titles" localSheetId="0">'Planilha Orçamentária'!$1:$13</definedName>
  </definedNames>
  <calcPr fullCalcOnLoad="1"/>
</workbook>
</file>

<file path=xl/sharedStrings.xml><?xml version="1.0" encoding="utf-8"?>
<sst xmlns="http://schemas.openxmlformats.org/spreadsheetml/2006/main" count="541" uniqueCount="400">
  <si>
    <t xml:space="preserve">                           PLANILHA ORÇAMENTÁRIA</t>
  </si>
  <si>
    <t>m²</t>
  </si>
  <si>
    <t>Custo Total do Item 2</t>
  </si>
  <si>
    <t>Custo Total do Item 3</t>
  </si>
  <si>
    <t>Custo Total do Item 1</t>
  </si>
  <si>
    <t>SERVIÇOS PRELIMINARES</t>
  </si>
  <si>
    <t>1.1</t>
  </si>
  <si>
    <t>1.2.1</t>
  </si>
  <si>
    <t>INSTALAÇÃO DO CANTEIRO DE OBRAS</t>
  </si>
  <si>
    <t>2.1</t>
  </si>
  <si>
    <t>20305</t>
  </si>
  <si>
    <t>2.1.1</t>
  </si>
  <si>
    <t>Locação de obra com gabarito de madeira.</t>
  </si>
  <si>
    <t>3.1</t>
  </si>
  <si>
    <t>3.1.1</t>
  </si>
  <si>
    <t>MOVIMENTO DE TERRA</t>
  </si>
  <si>
    <t>Escavação manual em material de 1ª categoria até 1,50 m de profundidade.</t>
  </si>
  <si>
    <t>30201</t>
  </si>
  <si>
    <t>3.2</t>
  </si>
  <si>
    <t>ESTRUTURAS</t>
  </si>
  <si>
    <t>4.1</t>
  </si>
  <si>
    <t>4.1.1</t>
  </si>
  <si>
    <t>Reaterro apiloado de cavas de fundação, em camadas de 20 cm.</t>
  </si>
  <si>
    <t>4.1.2</t>
  </si>
  <si>
    <t>40243</t>
  </si>
  <si>
    <t>kg</t>
  </si>
  <si>
    <t>4.1.4</t>
  </si>
  <si>
    <t>Custo Total do Item 4</t>
  </si>
  <si>
    <t>4.2</t>
  </si>
  <si>
    <t>4.2.1</t>
  </si>
  <si>
    <t>4.2.2</t>
  </si>
  <si>
    <t>40328</t>
  </si>
  <si>
    <t>PAREDES E PAINÉIS</t>
  </si>
  <si>
    <t>5.1</t>
  </si>
  <si>
    <t>5.1.1</t>
  </si>
  <si>
    <t>50301</t>
  </si>
  <si>
    <t>Fornecimento, dobragem e colocação em fôrma, de armadura CA-50 A média, diâmetro de 6.3 a 10.0 mm.</t>
  </si>
  <si>
    <t>Custo Total do Item 5</t>
  </si>
  <si>
    <t>ESQUADRIAS METÁLICAS</t>
  </si>
  <si>
    <t>8.1</t>
  </si>
  <si>
    <t>8.1.1</t>
  </si>
  <si>
    <t>Custo Total do Item 8</t>
  </si>
  <si>
    <t>REVESTIMENTO DE PAREDES</t>
  </si>
  <si>
    <t>120301</t>
  </si>
  <si>
    <t>PISOS INTERNOS E EXTERNOS</t>
  </si>
  <si>
    <t>130235</t>
  </si>
  <si>
    <t>Custo Total do Item 13</t>
  </si>
  <si>
    <t>130317</t>
  </si>
  <si>
    <t>4.2.4</t>
  </si>
  <si>
    <t>130103</t>
  </si>
  <si>
    <t>11.1</t>
  </si>
  <si>
    <t>PINTURA</t>
  </si>
  <si>
    <t>SERVIÇOS COMPLEMENTARES INTERNOS</t>
  </si>
  <si>
    <t>15.1</t>
  </si>
  <si>
    <t>18.1</t>
  </si>
  <si>
    <t>11.2</t>
  </si>
  <si>
    <t>m</t>
  </si>
  <si>
    <t>m³</t>
  </si>
  <si>
    <t>4.2.5</t>
  </si>
  <si>
    <t>5.2</t>
  </si>
  <si>
    <t>5.2.1</t>
  </si>
  <si>
    <t>Locação</t>
  </si>
  <si>
    <t>Tapumes, Barracões e Coberturas</t>
  </si>
  <si>
    <t>Infraestrutura (Fundação)</t>
  </si>
  <si>
    <t>Escavações</t>
  </si>
  <si>
    <t>Reaterro e Compactação</t>
  </si>
  <si>
    <t>50606</t>
  </si>
  <si>
    <t>Vergas/Contravergas</t>
  </si>
  <si>
    <t>Alvenaria de Vedação empregando Argamassa de Cimento, Cal e Areia</t>
  </si>
  <si>
    <t>TETOS E FORROS</t>
  </si>
  <si>
    <t>Rebaixamentos</t>
  </si>
  <si>
    <t>Forro de gesso acabamento tipo liso.</t>
  </si>
  <si>
    <t>und</t>
  </si>
  <si>
    <t>Grades e Portões</t>
  </si>
  <si>
    <t>71106</t>
  </si>
  <si>
    <t>11.3</t>
  </si>
  <si>
    <t>11.3.1</t>
  </si>
  <si>
    <t>11.3.2</t>
  </si>
  <si>
    <t>Chapisco de argamassa de cimento e areia média ou grossa lavada, no traço 1:3, espessura 5 mm.</t>
  </si>
  <si>
    <t>Emboço de argamassa de cimento, cal hidratada CH1 e areia média ou grossa lavada no traço 1:0.5:6, espessura 20 mm.</t>
  </si>
  <si>
    <t>120236</t>
  </si>
  <si>
    <t>Lastro de Contrapiso</t>
  </si>
  <si>
    <t>Regularização de base p/ revestimento cerâmico, com argamassa de cimento e areia no traço 1:5, espessura de 3 cm.</t>
  </si>
  <si>
    <t>Acabamentos</t>
  </si>
  <si>
    <t>Degraus, Rodapés, Soleiras e Peitoris</t>
  </si>
  <si>
    <t>Soleira de granito esp. 2 cm e largura de 15 cm.</t>
  </si>
  <si>
    <t>Sobre Paredes e Forros</t>
  </si>
  <si>
    <t>130308</t>
  </si>
  <si>
    <t>15.1.1</t>
  </si>
  <si>
    <t>Pintura com tinta acrílica, marcas de referência Suvinil, Coral ou Metalatex, inclusive selador acrílico, em paredes e forros, a três demãos.</t>
  </si>
  <si>
    <t>Sobre Metal</t>
  </si>
  <si>
    <t>Pintura com tinta esmalte sintético, marcas de referência Suvinil, Coral ou Metalatex, a duas demãos, inclusive fundo anticorrosivo a uma demão, em metal.</t>
  </si>
  <si>
    <t>190417</t>
  </si>
  <si>
    <t>17.2</t>
  </si>
  <si>
    <t>Custo Total do Item 17</t>
  </si>
  <si>
    <t>Diversos Internos</t>
  </si>
  <si>
    <t>210301</t>
  </si>
  <si>
    <t>PM</t>
  </si>
  <si>
    <t>Peitoril de granito cinza polido, 15 cm, esp. 3 cm.</t>
  </si>
  <si>
    <t>Alvenaria de blocos cerâmicos 10 furos 10 x 20 x 20 cm, assentados c/ argamassa de cimento, cal hidratada CH1 e areia traço 1:0,5:8, esp. das juntas 12 mm e esp. das paredes s/revestimento, 10 cm (bloco comprado na fábrica, posto obra).</t>
  </si>
  <si>
    <t>Custo Total do Item 10</t>
  </si>
  <si>
    <t>Fornecimento, dobragem e colocação em fôrma, de armadura CA-60 B fina, diâmetro de 4.0 a 7.0mm</t>
  </si>
  <si>
    <t>4.1.5</t>
  </si>
  <si>
    <t>40333</t>
  </si>
  <si>
    <t>4.2.6</t>
  </si>
  <si>
    <t>92418 (SINAPI)</t>
  </si>
  <si>
    <t>Montagem e desmontagem de fôrma de pilares retangulares e estruturas similares com área média das seções menor ou igual a 0,25 m², pé-direito simpes, em madeira serrada, 4 utillizações.</t>
  </si>
  <si>
    <t>4.2.7</t>
  </si>
  <si>
    <t>92456 (SINAPI)</t>
  </si>
  <si>
    <t>Montagem e desmontagem de fôrma de viga, escoramento metálico, pé-direito simples, em chapa de madeira resinada, 4 utilizações.</t>
  </si>
  <si>
    <t>6.1</t>
  </si>
  <si>
    <t>6.1.1</t>
  </si>
  <si>
    <t>Custo Total do Item 6</t>
  </si>
  <si>
    <t>IMPERMEABILIZAÇÃO</t>
  </si>
  <si>
    <t>110201</t>
  </si>
  <si>
    <t>Revestimento empregando Argamassa de Cimento, Cal e Areia</t>
  </si>
  <si>
    <t>Custo Total do Item 12</t>
  </si>
  <si>
    <t>INSTALAÇÕES HIDROSSANITÁRIAS</t>
  </si>
  <si>
    <t>INSTALAÇÕES ELÉTRICAS</t>
  </si>
  <si>
    <t>15.2</t>
  </si>
  <si>
    <t>Quadro de Distribuição</t>
  </si>
  <si>
    <t>APARELHOS HIDROSSANITÁRIOS</t>
  </si>
  <si>
    <t>Louças</t>
  </si>
  <si>
    <t>Bacia sifonada de louça branca com caixa acoplada, inclusive acessórios.</t>
  </si>
  <si>
    <t>Bancadas</t>
  </si>
  <si>
    <t>Bancada de granito com espessura de 2 cm.</t>
  </si>
  <si>
    <t>Torneiras, Registros, Válvulas e Metais</t>
  </si>
  <si>
    <t>Torneira pressão cromada diâm. 1/2" para lavatório, marcas de referência Fabrimar, Deca ou Docol.</t>
  </si>
  <si>
    <t>Torneira pressão cromada diam. 1/2" para pia, marcas de referência Fabrimar, Deca ou Docol.</t>
  </si>
  <si>
    <t>Outros Aparelhos</t>
  </si>
  <si>
    <t>Assento plástico para vaso sanitário, marcas de referência Deca, Celite ou Ideal Standard.</t>
  </si>
  <si>
    <t>OUTRAS INSTALAÇÕES</t>
  </si>
  <si>
    <t>Instalação de Telefone</t>
  </si>
  <si>
    <t>Cabo telefônico CI, diâmetro do condutor 50mm, 30 pares.</t>
  </si>
  <si>
    <t>APARELHOS ELÉTRICOS</t>
  </si>
  <si>
    <t>Luminárias</t>
  </si>
  <si>
    <t>Torneira pressão cromada, diam. 1/2" para tanque, marcas de referência Fabrimar, Deca ou Docol.</t>
  </si>
  <si>
    <t>Cuba em aço inox nº 02 (dim. 560 x 340 x 150) mm, marcas de referência Franke, Strake, tramontina, inclusive válvula de metal 31/2" e sifão cromado 1 x 1/2", excl. torneira.</t>
  </si>
  <si>
    <t>Quadro de distribuição de energia, de embutir, com 6 divisões modulares, sem barramento.</t>
  </si>
  <si>
    <t>15.2.1</t>
  </si>
  <si>
    <t>15.2.2</t>
  </si>
  <si>
    <t>15.4</t>
  </si>
  <si>
    <t>Ducha manual Acqua jet, linha Aquarius, com registro ref.C 2195, marcas de referência Fabrimar, Deca ou Docol.</t>
  </si>
  <si>
    <t>15.4.1</t>
  </si>
  <si>
    <t>15.4.2</t>
  </si>
  <si>
    <t>Chaves, Fusíveis e Disjuntores</t>
  </si>
  <si>
    <t>15.5</t>
  </si>
  <si>
    <t>15.5.1</t>
  </si>
  <si>
    <t>Padrão de Entrada de Energia - Norte C-01 - ESCELSA</t>
  </si>
  <si>
    <t>Pontos elétricos Revisão NR-10</t>
  </si>
  <si>
    <t>Ponto padrão de luz no teto - considerando eletroduto PVC rígido de 3/4" inclusive conexões (4.5 m), fio isolado PVC de 2.5 mm² (16.2 m) e caixa estampada 4x4".</t>
  </si>
  <si>
    <t>Ponto padrão de tomada para chuveiro elétrico - considerando eletroduto PVC rígido de 3/4" inclusive conexões (9.0 m), fio isolado PVC de 6.0 mm² (32.5 m) e caixa estampada 4x2".</t>
  </si>
  <si>
    <t>Ponto padrão de tomada para ar refrigerado - considerando eletroduto PVC rígido de 3/4" inclusive conexões (6.0 m), fio isolado PVC de 4.0 mm² (21.6 m) e caixa estampada 4x2".</t>
  </si>
  <si>
    <t>Ponto padrão de interruptor de 2 teclas simples - considerando eletroduto PVC rígido de 3/4" inclusive conexões (3.3 m), fio isolado PVC de 2.5 mm² (17.2 m) e caixa estampada 4x2".</t>
  </si>
  <si>
    <t>Ponto padrão de interruptor de 1 tecla simples e 1 tomada dois pólos mais terra 10A/250V - considerando eletroduto PVC rígido de 3/4" inclusive conexões (4.5 m), fio isolado PVC de 2.5 mm² (19.4 m) e caixa estampada 4x2".</t>
  </si>
  <si>
    <t>Custo Total do Item 15</t>
  </si>
  <si>
    <t>18.1.1</t>
  </si>
  <si>
    <t>Interruptores e Tomadas</t>
  </si>
  <si>
    <t>Tomada padrão brasileiro linha branca, NBR 14136 3 polos 10A/250V, com placa 4x2".</t>
  </si>
  <si>
    <t>Interruptor de duas teclas simples 10A/250V, com placa 4x2".</t>
  </si>
  <si>
    <t>Chuveiro elétrico tipo ducha Lorenzet ou Corona.</t>
  </si>
  <si>
    <t>Referências</t>
  </si>
  <si>
    <t>Custo Total da Obra</t>
  </si>
  <si>
    <t>Fornecimento, dobragem e colocação em fôrma, de armadura CA-60 B fina, diâmetro de 4.0 a 7.0 mm.</t>
  </si>
  <si>
    <t>Caixa de telefone em chapa de aço padrão Telebras do tipo CIE-2 200 x 200 x 120 mm.</t>
  </si>
  <si>
    <t>Tomada para telefone com conector RJ 11.</t>
  </si>
  <si>
    <t>15.3</t>
  </si>
  <si>
    <t>15.3.1</t>
  </si>
  <si>
    <t>15.3.2</t>
  </si>
  <si>
    <t>15.4.3</t>
  </si>
  <si>
    <t>15.4.4</t>
  </si>
  <si>
    <t>Superestrutura</t>
  </si>
  <si>
    <t>30101</t>
  </si>
  <si>
    <t>40231</t>
  </si>
  <si>
    <t>Fornecimento, preparo e aplicação de concreto magro com consumo mínimo de cimento de 250 kg/m³ (brita 1 e 2) - (5% de perdas já incluído no custo).</t>
  </si>
  <si>
    <t>30203</t>
  </si>
  <si>
    <t>3.2.1</t>
  </si>
  <si>
    <t>3.2.2</t>
  </si>
  <si>
    <t>Lastro de brita 3 e 4, apiloado manualmente.</t>
  </si>
  <si>
    <t>Vigas baldrame</t>
  </si>
  <si>
    <t>4.1.3</t>
  </si>
  <si>
    <t>40238</t>
  </si>
  <si>
    <t>Sapatas</t>
  </si>
  <si>
    <t>50602</t>
  </si>
  <si>
    <t>Verga/contraverga reta de concreto armado 10 x 5 cm, Fck=15 MPa, inclusive fôrma, armação e desfôrma.</t>
  </si>
  <si>
    <t>5.2.2</t>
  </si>
  <si>
    <t>Placa de obra nas dimensões de 2,00 x 1,00 m.</t>
  </si>
  <si>
    <t>4.2.3</t>
  </si>
  <si>
    <t>Aluguel para montagem e desmontagem de fôrma de laje maciça, escoramento metálico ou em eucalipto, pé-direito simples, em chapa metálica ou madeira serrada.</t>
  </si>
  <si>
    <t>Fornecimento, preparo e aplicação de concreto Fck=20 MPa (brita 1 e 2) - (5% de perdas já incluído no custo).</t>
  </si>
  <si>
    <t>40235</t>
  </si>
  <si>
    <t>6.2</t>
  </si>
  <si>
    <t>6.2.1</t>
  </si>
  <si>
    <t>Porta de ferro de abrir em barra chata, inclusive chumbamento (Quant.: 03  na dim.: 0.80 x 2.10 m).</t>
  </si>
  <si>
    <t>71704</t>
  </si>
  <si>
    <t>Esquadria Metálica (Alumínio)</t>
  </si>
  <si>
    <t>Vidro Temperado</t>
  </si>
  <si>
    <t>ESQUADRIAS DE VIDROS</t>
  </si>
  <si>
    <t>7.1</t>
  </si>
  <si>
    <t>7.1.1</t>
  </si>
  <si>
    <t>Custo Total do Item 7</t>
  </si>
  <si>
    <t>9.1</t>
  </si>
  <si>
    <t>Pintura impermeabilizante com igolflex ou equivalente a 3 demãos.</t>
  </si>
  <si>
    <t>100203</t>
  </si>
  <si>
    <t>9.1.1</t>
  </si>
  <si>
    <t>Custo Total do Item 9</t>
  </si>
  <si>
    <t>Impermeabilização da Viga Baldrame</t>
  </si>
  <si>
    <t>120101</t>
  </si>
  <si>
    <t>12.1</t>
  </si>
  <si>
    <t>12.1.1</t>
  </si>
  <si>
    <t>12.2</t>
  </si>
  <si>
    <t>12.2.2</t>
  </si>
  <si>
    <t>12.3</t>
  </si>
  <si>
    <t>12.3.1</t>
  </si>
  <si>
    <t>12.3.2</t>
  </si>
  <si>
    <t>Entrada de Água</t>
  </si>
  <si>
    <t>140207</t>
  </si>
  <si>
    <t>Pontos Hidrossanitários</t>
  </si>
  <si>
    <t>Ponto de água fria (lavatório, tanque, pia de cozinha, etc...).</t>
  </si>
  <si>
    <t>140701</t>
  </si>
  <si>
    <t>140702</t>
  </si>
  <si>
    <t>140705</t>
  </si>
  <si>
    <t>ponto</t>
  </si>
  <si>
    <t>Ponto para esgoto primário (vaso sanitário).</t>
  </si>
  <si>
    <t>Ponto com registro de pressão (chuveiro, caixa de descarga, etc...).</t>
  </si>
  <si>
    <t>140706</t>
  </si>
  <si>
    <t>140710</t>
  </si>
  <si>
    <t>Ponto para caixa sifonada, inclusive caixa sifonada pvc 150 x 150 x 50 mm com grelha em aço inox.</t>
  </si>
  <si>
    <t>Ponto para esgoto secundário (pia, lavatório, mictório, tanque, bidê, etc...).</t>
  </si>
  <si>
    <t>Tubulação de Ligação de Caixas</t>
  </si>
  <si>
    <t>140903</t>
  </si>
  <si>
    <t>Tubo PVC rígido para esgoto no diâmetro de 100 mm incluindo escavação e aterro com areia.</t>
  </si>
  <si>
    <t>Tubo PVC rígido para esgoto no diâmetro de 75 mm incluindo escavação e aterro com areia.</t>
  </si>
  <si>
    <t>140906</t>
  </si>
  <si>
    <t>Caixa de inspeção em concreto pré-moldado DN 60 mm com tampa tampa H= 60 cm - fornecimento e instalação.</t>
  </si>
  <si>
    <t>74166/001 (SINAPI)</t>
  </si>
  <si>
    <t>Rede de Água Fria - Soldáveis de PVC</t>
  </si>
  <si>
    <t>Rede de Esgoto - Tubos de PVC</t>
  </si>
  <si>
    <t>Tubo de PVC rígido soldável branco, para esgoto, diâmetro 100 mm (4"), inclusive conexões.</t>
  </si>
  <si>
    <t>Tubo de PVC rígido soldável branco, para esgoto, diâmetro 75 mm (3"), inclusive conexões.</t>
  </si>
  <si>
    <t>Tubo de PVC rígido soldável branco, para esgoto, diâmetro 50 mm (2"), inclusive conexões.</t>
  </si>
  <si>
    <t>Abertura e Fechamento de Rasgos (inclusive preparo e aplicação de argamassa)</t>
  </si>
  <si>
    <t>Abertura e fechamento de rasgos em alvenaria, para passagem de tubulações, diâm. 1/2" a 1".</t>
  </si>
  <si>
    <t>Ponto para ralo seco, inclusive ralo pvc 10 cm com grelha em pvc.</t>
  </si>
  <si>
    <t>140709</t>
  </si>
  <si>
    <t>Tubo de PVC rígido soldável marrom, diâm. 20 mm (1/2"), inclusive conexões.</t>
  </si>
  <si>
    <t>14.1</t>
  </si>
  <si>
    <t>14.1.1</t>
  </si>
  <si>
    <t>15.1.2</t>
  </si>
  <si>
    <t>15.1.3</t>
  </si>
  <si>
    <t>16.1</t>
  </si>
  <si>
    <t>16.1.1</t>
  </si>
  <si>
    <t>16.2</t>
  </si>
  <si>
    <t>Lavatório com coluna padrão popular, marcas de referência Deca, Celite ou Ideal Standard, inclusive acessórios em PVC, exceto aparelho misturador.</t>
  </si>
  <si>
    <t>Saboneteira de louça branca de 7,5 x 15 cm, marcas de referência Deca, Celite ou Ideal Standard.</t>
  </si>
  <si>
    <t>Cabide de louça branca com 2 ganchos, marcas de referência Deca, Celite ou Ideal Standard.</t>
  </si>
  <si>
    <t>16.3</t>
  </si>
  <si>
    <t>16.3.1</t>
  </si>
  <si>
    <t>Registro de pressão com canopla cromada diam. 15 mm (1/2"), marcas de referência Fabrimar, Deca ou
Docol.</t>
  </si>
  <si>
    <t>Registro de gaveta com canopla cromada, diam. 20 mm (3/4"), marcas de referência Fabrimar, Deca ou Docol.</t>
  </si>
  <si>
    <t>Custo Total do Item 16</t>
  </si>
  <si>
    <t>Tanque de mármore sintético com um bojo, inclusive válvula e sifão em PVC.</t>
  </si>
  <si>
    <t>17.1</t>
  </si>
  <si>
    <t>17.1.1</t>
  </si>
  <si>
    <t>10.1</t>
  </si>
  <si>
    <t>10.1.1</t>
  </si>
  <si>
    <t>10.1.2</t>
  </si>
  <si>
    <t>10.2</t>
  </si>
  <si>
    <t>10.2.1</t>
  </si>
  <si>
    <t>11.1.1</t>
  </si>
  <si>
    <t>11.2.2</t>
  </si>
  <si>
    <t>Custo Total do Item 11</t>
  </si>
  <si>
    <t>12.2.1</t>
  </si>
  <si>
    <t>12.2.3</t>
  </si>
  <si>
    <t>12.2.4</t>
  </si>
  <si>
    <t>12.2.5</t>
  </si>
  <si>
    <t>12.2.6</t>
  </si>
  <si>
    <t>12.4</t>
  </si>
  <si>
    <t>12.4.1</t>
  </si>
  <si>
    <t>12.5</t>
  </si>
  <si>
    <t>12.5.1</t>
  </si>
  <si>
    <t>12.5.2</t>
  </si>
  <si>
    <t>12.6</t>
  </si>
  <si>
    <t>12.6.1</t>
  </si>
  <si>
    <t>12.6.2</t>
  </si>
  <si>
    <t>12.6.3</t>
  </si>
  <si>
    <t>12.7</t>
  </si>
  <si>
    <t>12.7.1</t>
  </si>
  <si>
    <t>14.1.2</t>
  </si>
  <si>
    <t>14.1.3</t>
  </si>
  <si>
    <t>Custo Total do Item 14</t>
  </si>
  <si>
    <t>15.1.4</t>
  </si>
  <si>
    <t>15.3.3</t>
  </si>
  <si>
    <t>15.3.4</t>
  </si>
  <si>
    <t>15.3.5</t>
  </si>
  <si>
    <t>15.4.5</t>
  </si>
  <si>
    <t>16.2.1</t>
  </si>
  <si>
    <t>16.2.2</t>
  </si>
  <si>
    <t>16.2.3</t>
  </si>
  <si>
    <t>16.2.4</t>
  </si>
  <si>
    <t>17.1.2</t>
  </si>
  <si>
    <t>17.1.3</t>
  </si>
  <si>
    <t>17.1.4</t>
  </si>
  <si>
    <t>17.2.1</t>
  </si>
  <si>
    <t>Cerâmica retificada, acabamento brilhante, dim. 32 x 44 cm, ref. de cor oviedo puro branco biancogres/equiv. assentado com argamassa de cimento colante, inclusive rejuntamento com argamassa pré-fabricada para rejunte.</t>
  </si>
  <si>
    <t>Piso cerâmico esmaltado, PEI 5, acabamento semi-brilho, dim. 44 x 44 cm, ref. de cor imola ice biancogres/equiv. assentado com argamassa de cimento colante, inclusive rejuntamento com cimento branco.</t>
  </si>
  <si>
    <t>Padrão de entrada d'água com caixa termoplástica para hidrômetro de 3/4" - padrão 1B da CESAN. Instalado embutido na alvenaria. Inclusive tubulação, conexões, registro, tubo camisa e caixa com tampa transparente.</t>
  </si>
  <si>
    <t>Caixas Pré-fabricada</t>
  </si>
  <si>
    <t>Pintura com tinta látex PVA, marcas de referência Suvinil, Coral ou Metalatex, inclusive selador em paredes e forros, a duas demãos.</t>
  </si>
  <si>
    <t>4) Tabela de Custos de Composições EMOP-RJ - JULHO/2012 (BDI=30,90%).</t>
  </si>
  <si>
    <t>Fôrma de chapa compensada resinada 12 mm, levando-se em conta a utilização 3 vezes (incluido o material, corte, montagem, escoramento e desfôrma).</t>
  </si>
  <si>
    <t>10.1.3</t>
  </si>
  <si>
    <t>120302</t>
  </si>
  <si>
    <t>Reboco de argamassa de cimento, cal hidratada CH1 e areia média ou grossa lavada no traço 1:0.5:6, espessura 5 mm.</t>
  </si>
  <si>
    <t>92023 (SINAPI)</t>
  </si>
  <si>
    <t>Interruptor simples (1 módulo) com 1 tomada de embutir 2P+T 10 A, incluindo suporte e placa - fornecimento e instalação.</t>
  </si>
  <si>
    <t>Emassamento de paredes e forros, com duas demãos de massa à base de PVA, marcas de referência Suvinil, Coral ou Metalatex.</t>
  </si>
  <si>
    <t>Custo Total do Item 18</t>
  </si>
  <si>
    <t>Tubo de PVC rígido soldável marrom, diâm. 25 mm (3/4"), inclusive conexões.</t>
  </si>
  <si>
    <t>Quadro de distribuição de energia, de embutir, com 32 divisões modulares, com barramento.</t>
  </si>
  <si>
    <t>Mini-Disjuntor monopolar 20 A, curva C - 5KA 220/127VCA (NBR IEC 60947-2), Ref. Siemens, GE, Schneider ou equivalente.</t>
  </si>
  <si>
    <t>Mini-Disjuntor bipolar 25 A, curva C - 5KA 220/127VCA (NBR IEC 60947-2), Ref. Siemens, GE, Schneider ou equivalente.</t>
  </si>
  <si>
    <t>Mini-Disjuntor bipolar 40 A, curva C - 5KA 220/127VCA (NBR IEC 60947-2), Ref. Siemens, GE, Schneider ou equivalente.</t>
  </si>
  <si>
    <t>Mini-Disjuntor tripolar 80 A, curva C - 5KA 220/127VCA (NBR IEC 60947-2), Ref. Siemens, GE, Schneider ou equivalente.</t>
  </si>
  <si>
    <t>Ponto padrão de interruptor de 3 teclas simples - considerando eletroduto PVC rígido de 3/4" inclusive conexões (4.5m), fio isolado PVC de 2.5 mm² (25.8m) e caixa estampada 4x2" (1 und).</t>
  </si>
  <si>
    <t>Ponto padrão de interruptor de 1 tecla paralelo - considerando eletroduto PVC rígido de 3/4" inclusive conexões (8.5m), fio isolado PVC de 2.5 mm² (28.8m) e caixa estampada 4x2" (1 und).</t>
  </si>
  <si>
    <t>Ponto padrão de interruptor de 1 teclas simples - considerando eletroduto PVC rígido de 3/4" inclusive conexões (3.3 m), fio isolado PVC de 2.5 mm² (17.2 m) e caixa estampada 4x2".</t>
  </si>
  <si>
    <t>Laje armada espessura de 3 cm p/ enchimento de fundo de bancada inox.</t>
  </si>
  <si>
    <t>Lâmpada fluorescente compacta 3U branca 20 W, base  E27 - fornecimento e instalação.</t>
  </si>
  <si>
    <t>Interruptor de uma tecla simple 10A/250V, com placa 4x2".</t>
  </si>
  <si>
    <t>Interruptor de três teclas simples 10A/250V, c/ placa 4x2".</t>
  </si>
  <si>
    <t>16.2.5</t>
  </si>
  <si>
    <t>16.2.6</t>
  </si>
  <si>
    <t>Abertura e fechamento de rasgos em alvenaria, para passagem de eletrodutos diâm. 1/2" a 1".</t>
  </si>
  <si>
    <t>Padrão de entrada de energia elétrica, trifásico, entrada aérea, a 4 fios, carga instalada de 41001 até 47000W, instalada em muro.</t>
  </si>
  <si>
    <t>15.2.3</t>
  </si>
  <si>
    <t>15.2.4</t>
  </si>
  <si>
    <t>15.5.2</t>
  </si>
  <si>
    <t>15.5.3</t>
  </si>
  <si>
    <t>15.5.4</t>
  </si>
  <si>
    <t>15.5.5</t>
  </si>
  <si>
    <t>15.5.6</t>
  </si>
  <si>
    <t>15.5.7</t>
  </si>
  <si>
    <t>15.5.8</t>
  </si>
  <si>
    <t>15.5.9</t>
  </si>
  <si>
    <t>Ponto padrão de tomada 2 polos mais terra - considerando eletroduto PVC rígido de 3/4" inclusive conexões (5.0 m), fio isolado PVC de 2.5 mm² (16.5 m) e caixa estampada 4x2".</t>
  </si>
  <si>
    <t>Guarda corpo de tubo de ferro galvanizado, diâm. 3" e 2", H=1 m inclusive pintura a óleo ou esmalte.</t>
  </si>
  <si>
    <t>Emassamento de paredes e forros, com duas demãos de massa acrílica, marcas de referência Suvinil, Coral ou Metalatex.</t>
  </si>
  <si>
    <r>
      <t xml:space="preserve">Obra: </t>
    </r>
    <r>
      <rPr>
        <sz val="11"/>
        <rFont val="Arial"/>
        <family val="2"/>
      </rPr>
      <t>Construção de uma Central de Material Esterelizado.</t>
    </r>
  </si>
  <si>
    <r>
      <t xml:space="preserve">Endereço: </t>
    </r>
    <r>
      <rPr>
        <sz val="11"/>
        <rFont val="Arial"/>
        <family val="2"/>
      </rPr>
      <t>Avenida Presidente Tancredo Neves, nº 381, Niterói, Iúna-ES, CEP: 29.390-000.</t>
    </r>
  </si>
  <si>
    <r>
      <t xml:space="preserve">Local: </t>
    </r>
    <r>
      <rPr>
        <sz val="11"/>
        <rFont val="Arial"/>
        <family val="2"/>
      </rPr>
      <t>Santa Casa de Iúna.</t>
    </r>
  </si>
  <si>
    <t>Reservatório de polietileno de 3.000 litros, inclusive peça de apoio de 6x16 cm, exclusive flanges e torneira de bóia.</t>
  </si>
  <si>
    <t>Interruptor de uma tecla paralelo 10A/250V, com placa 4x2".</t>
  </si>
  <si>
    <r>
      <t xml:space="preserve">Data Base: </t>
    </r>
    <r>
      <rPr>
        <sz val="11"/>
        <rFont val="Arial"/>
        <family val="2"/>
      </rPr>
      <t>Agosto/2016</t>
    </r>
  </si>
  <si>
    <t>Item</t>
  </si>
  <si>
    <t>Código (IOPES)</t>
  </si>
  <si>
    <t>Descrição</t>
  </si>
  <si>
    <t>Unid.</t>
  </si>
  <si>
    <t>Quant.</t>
  </si>
  <si>
    <t>Valor Unitário</t>
  </si>
  <si>
    <t>Valor Total</t>
  </si>
  <si>
    <t>Alvenaria de blocos de concreto 14 x 19 x 39 cm, c/ resist. mínimo a compres. 2.5 MPa, assent. c/ arg. de cimento, cal hidratada CH1 e areia no traço 1:0.5:8 esp. das juntas 10 mm e esp. das paredes, s/ rev. 14 cm.</t>
  </si>
  <si>
    <t>4.2.8</t>
  </si>
  <si>
    <t>Fornecimento e aplicação de concreto USINADO Fck=25 MPa - considerando BOMBEAMENTO (5% de perdas já incluído no custo) (6% de taxa p/ concr. bombeavel).</t>
  </si>
  <si>
    <t>40332</t>
  </si>
  <si>
    <t>Fornecimento, dobragem e colocação em fôrma, de armadura CA-50 A grossa, diâmetro de 12.5 a 25.0 mm.</t>
  </si>
  <si>
    <t>Lajes</t>
  </si>
  <si>
    <r>
      <rPr>
        <b/>
        <sz val="11"/>
        <rFont val="Arial"/>
        <family val="2"/>
      </rPr>
      <t>BDI:</t>
    </r>
    <r>
      <rPr>
        <sz val="11"/>
        <rFont val="Arial"/>
        <family val="2"/>
      </rPr>
      <t xml:space="preserve"> 30,90%</t>
    </r>
  </si>
  <si>
    <t>19.1</t>
  </si>
  <si>
    <t>19.1.1</t>
  </si>
  <si>
    <t>SERVIÇOS COMPLEMENTARES EXTERNOS</t>
  </si>
  <si>
    <t>Placa para inauguração de obra em alumínio polido e=4 mm, dimensões 40 x 50 cm, gravação em baixo
relevo, inclusive pintura e fixação.</t>
  </si>
  <si>
    <t>Diversos Externos</t>
  </si>
  <si>
    <t>200576</t>
  </si>
  <si>
    <t>6.1.2</t>
  </si>
  <si>
    <t>Portão de ferro de abrir em barra chata, inclusive chumbamento (Quant.: 03  na dim.: 0.80 x 2.10 m, Quant.: 01  na dim.: 2.65 x 2.60 m, Quant.: 01  na dim.: 2.40 x 2.60 m).</t>
  </si>
  <si>
    <t>Porta de abrir tipo veneziana em alumínio anodizado, linha 25, completa, incl. puxador com tranca, caixilho, alizar e contramarco (Quant.: 06  na dim.: 0.80 x 2.10 m, Quant.: 01  na dim.: 0.70 x 2.10 m,).</t>
  </si>
  <si>
    <t>Vidro temperado incolor, espessura 6 mm, fornecimento e instalação, inclusive massa de vedação (Quant.: 01  na dim.: 2.50 x 1.00 m; Quant.: 02  na dim.: 2.00 x 1.00 m; Quant.: 02  na dim.: 1.50 x 0.60 m; Quant.: 03  na dim.: 1.00 x 0.60 m; (Quant.: 04  na dim.: 0.60 x 0.60 m).</t>
  </si>
  <si>
    <t>Soleira de granito cinza, espessura 3 cm e largura de 3 cm.</t>
  </si>
  <si>
    <t>11.3.3</t>
  </si>
  <si>
    <t>130311</t>
  </si>
  <si>
    <t>210302</t>
  </si>
  <si>
    <t>18.1.2</t>
  </si>
  <si>
    <t>5.2.3</t>
  </si>
  <si>
    <t>Corrimão de tubo de ferro galvanizado diâmetro 3" com chumbadores a cada 1.50 m, inclusive pintura a óleo ou esmalte.</t>
  </si>
  <si>
    <t>Tijolo de vidro incolor nas dimensões de 19 x 19 cm.</t>
  </si>
  <si>
    <t>(Duzentos e trinta e nove mil, oitocentos e setenta e quatro reais e trinta e um centavos).</t>
  </si>
  <si>
    <t>1) Tabela de Custos Referencias LABOR/CT-UFES PADRÃO IOPES JULHO/2017 (LS=128,33%; BDI=30,90%).</t>
  </si>
  <si>
    <t>2) Tabela de Custos de Composições SINAPI-ES / ENCARGOS SOCIAIS DESONERADO - AGOSTO/2017 (BDI=30,90%).</t>
  </si>
  <si>
    <t>2) PM= Pesquisa de Mercado - 27/09/2017.</t>
  </si>
  <si>
    <t>CRONOGRAMA FÍSICO - FINANCEIRO</t>
  </si>
  <si>
    <t>descrição</t>
  </si>
  <si>
    <t>Valor Item</t>
  </si>
  <si>
    <t>%</t>
  </si>
  <si>
    <t>mês 1</t>
  </si>
  <si>
    <t>mês 2</t>
  </si>
  <si>
    <t>mês 3</t>
  </si>
  <si>
    <t>TOTAL</t>
  </si>
  <si>
    <t>ACUMULADO</t>
  </si>
  <si>
    <t>OBRA: CME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</si>
</sst>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.0"/>
    <numFmt numFmtId="174" formatCode="0.000"/>
    <numFmt numFmtId="175" formatCode="0.000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[$-416]dddd\,\ d&quot; de &quot;mmmm&quot; de &quot;yyyy"/>
    <numFmt numFmtId="181" formatCode="00000"/>
    <numFmt numFmtId="182" formatCode="&quot;R$&quot;\ #,##0.00"/>
    <numFmt numFmtId="183" formatCode="&quot;Ativado&quot;;&quot;Ativado&quot;;&quot;Desativado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 wrapText="1"/>
    </xf>
    <xf numFmtId="4" fontId="4" fillId="33" borderId="12" xfId="0" applyNumberFormat="1" applyFont="1" applyFill="1" applyBorder="1" applyAlignment="1">
      <alignment horizontal="left" vertical="center" wrapText="1"/>
    </xf>
    <xf numFmtId="172" fontId="4" fillId="33" borderId="11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left" vertical="center"/>
    </xf>
    <xf numFmtId="172" fontId="4" fillId="0" borderId="14" xfId="0" applyNumberFormat="1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49" fillId="0" borderId="11" xfId="0" applyNumberFormat="1" applyFont="1" applyBorder="1" applyAlignment="1">
      <alignment horizontal="left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left" vertical="center"/>
    </xf>
    <xf numFmtId="172" fontId="50" fillId="33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/>
    </xf>
    <xf numFmtId="172" fontId="3" fillId="0" borderId="10" xfId="0" applyNumberFormat="1" applyFont="1" applyBorder="1" applyAlignment="1">
      <alignment horizontal="left" vertical="center"/>
    </xf>
    <xf numFmtId="172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/>
    </xf>
    <xf numFmtId="172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left" vertical="center"/>
    </xf>
    <xf numFmtId="172" fontId="3" fillId="0" borderId="16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4" fillId="0" borderId="15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left" vertical="center"/>
    </xf>
    <xf numFmtId="172" fontId="50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left" vertical="center"/>
    </xf>
    <xf numFmtId="172" fontId="4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left" vertical="center"/>
    </xf>
    <xf numFmtId="172" fontId="3" fillId="34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justify" vertical="center" wrapText="1"/>
    </xf>
    <xf numFmtId="2" fontId="4" fillId="34" borderId="10" xfId="0" applyNumberFormat="1" applyFont="1" applyFill="1" applyBorder="1" applyAlignment="1">
      <alignment horizontal="left" vertical="center"/>
    </xf>
    <xf numFmtId="4" fontId="4" fillId="34" borderId="10" xfId="0" applyNumberFormat="1" applyFont="1" applyFill="1" applyBorder="1" applyAlignment="1">
      <alignment horizontal="left" vertical="center"/>
    </xf>
    <xf numFmtId="0" fontId="4" fillId="34" borderId="0" xfId="0" applyFont="1" applyFill="1" applyBorder="1" applyAlignment="1">
      <alignment/>
    </xf>
    <xf numFmtId="172" fontId="4" fillId="33" borderId="14" xfId="0" applyNumberFormat="1" applyFont="1" applyFill="1" applyBorder="1" applyAlignment="1">
      <alignment horizontal="left" vertical="center"/>
    </xf>
    <xf numFmtId="172" fontId="3" fillId="0" borderId="17" xfId="0" applyNumberFormat="1" applyFont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/>
    </xf>
    <xf numFmtId="4" fontId="4" fillId="34" borderId="19" xfId="0" applyNumberFormat="1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172" fontId="4" fillId="33" borderId="17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172" fontId="3" fillId="33" borderId="17" xfId="0" applyNumberFormat="1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left" vertical="center"/>
    </xf>
    <xf numFmtId="4" fontId="3" fillId="34" borderId="19" xfId="0" applyNumberFormat="1" applyFont="1" applyFill="1" applyBorder="1" applyAlignment="1">
      <alignment horizontal="left" vertical="center"/>
    </xf>
    <xf numFmtId="4" fontId="3" fillId="33" borderId="19" xfId="0" applyNumberFormat="1" applyFont="1" applyFill="1" applyBorder="1" applyAlignment="1">
      <alignment horizontal="left" vertical="center"/>
    </xf>
    <xf numFmtId="172" fontId="3" fillId="33" borderId="19" xfId="0" applyNumberFormat="1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72" fontId="4" fillId="0" borderId="17" xfId="0" applyNumberFormat="1" applyFont="1" applyBorder="1" applyAlignment="1">
      <alignment horizontal="left" vertical="center"/>
    </xf>
    <xf numFmtId="172" fontId="3" fillId="0" borderId="17" xfId="0" applyNumberFormat="1" applyFont="1" applyBorder="1" applyAlignment="1">
      <alignment horizontal="left" vertical="center"/>
    </xf>
    <xf numFmtId="172" fontId="3" fillId="0" borderId="19" xfId="0" applyNumberFormat="1" applyFont="1" applyBorder="1" applyAlignment="1">
      <alignment horizontal="left" vertical="center"/>
    </xf>
    <xf numFmtId="172" fontId="3" fillId="34" borderId="19" xfId="0" applyNumberFormat="1" applyFont="1" applyFill="1" applyBorder="1" applyAlignment="1">
      <alignment horizontal="left" vertical="center"/>
    </xf>
    <xf numFmtId="0" fontId="50" fillId="33" borderId="18" xfId="0" applyFont="1" applyFill="1" applyBorder="1" applyAlignment="1">
      <alignment horizontal="left" vertical="center"/>
    </xf>
    <xf numFmtId="172" fontId="50" fillId="33" borderId="19" xfId="0" applyNumberFormat="1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172" fontId="4" fillId="0" borderId="25" xfId="0" applyNumberFormat="1" applyFont="1" applyBorder="1" applyAlignment="1">
      <alignment horizontal="left" vertical="center"/>
    </xf>
    <xf numFmtId="172" fontId="3" fillId="0" borderId="25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left"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172" fontId="51" fillId="0" borderId="27" xfId="0" applyNumberFormat="1" applyFont="1" applyBorder="1" applyAlignment="1">
      <alignment horizontal="left" vertical="center"/>
    </xf>
    <xf numFmtId="172" fontId="3" fillId="0" borderId="27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justify" vertical="center" wrapText="1"/>
    </xf>
    <xf numFmtId="172" fontId="4" fillId="33" borderId="15" xfId="0" applyNumberFormat="1" applyFont="1" applyFill="1" applyBorder="1" applyAlignment="1">
      <alignment horizontal="left" vertical="center"/>
    </xf>
    <xf numFmtId="172" fontId="4" fillId="33" borderId="28" xfId="0" applyNumberFormat="1" applyFont="1" applyFill="1" applyBorder="1" applyAlignment="1">
      <alignment horizontal="left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justify" vertical="center" wrapText="1"/>
    </xf>
    <xf numFmtId="0" fontId="49" fillId="0" borderId="11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left" vertical="center" wrapText="1"/>
    </xf>
    <xf numFmtId="172" fontId="49" fillId="0" borderId="11" xfId="0" applyNumberFormat="1" applyFont="1" applyFill="1" applyBorder="1" applyAlignment="1">
      <alignment horizontal="left" vertical="center"/>
    </xf>
    <xf numFmtId="172" fontId="49" fillId="0" borderId="17" xfId="0" applyNumberFormat="1" applyFont="1" applyFill="1" applyBorder="1" applyAlignment="1">
      <alignment horizontal="left" vertical="center"/>
    </xf>
    <xf numFmtId="0" fontId="4" fillId="35" borderId="18" xfId="0" applyFont="1" applyFill="1" applyBorder="1" applyAlignment="1">
      <alignment horizontal="left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left" vertical="center"/>
    </xf>
    <xf numFmtId="172" fontId="4" fillId="35" borderId="10" xfId="0" applyNumberFormat="1" applyFont="1" applyFill="1" applyBorder="1" applyAlignment="1">
      <alignment horizontal="left" vertical="center"/>
    </xf>
    <xf numFmtId="172" fontId="3" fillId="35" borderId="17" xfId="0" applyNumberFormat="1" applyFont="1" applyFill="1" applyBorder="1" applyAlignment="1">
      <alignment horizontal="left" vertical="center"/>
    </xf>
    <xf numFmtId="171" fontId="0" fillId="0" borderId="0" xfId="59" applyFont="1" applyBorder="1" applyAlignment="1">
      <alignment/>
    </xf>
    <xf numFmtId="171" fontId="0" fillId="0" borderId="0" xfId="59" applyFont="1" applyAlignment="1">
      <alignment/>
    </xf>
    <xf numFmtId="0" fontId="0" fillId="0" borderId="0" xfId="0" applyBorder="1" applyAlignment="1">
      <alignment/>
    </xf>
    <xf numFmtId="9" fontId="0" fillId="0" borderId="0" xfId="49" applyFont="1" applyBorder="1" applyAlignment="1">
      <alignment/>
    </xf>
    <xf numFmtId="0" fontId="9" fillId="0" borderId="11" xfId="0" applyFont="1" applyBorder="1" applyAlignment="1">
      <alignment horizontal="center" wrapText="1"/>
    </xf>
    <xf numFmtId="171" fontId="9" fillId="0" borderId="11" xfId="59" applyFont="1" applyBorder="1" applyAlignment="1">
      <alignment horizontal="center" wrapText="1"/>
    </xf>
    <xf numFmtId="9" fontId="9" fillId="0" borderId="11" xfId="49" applyFont="1" applyBorder="1" applyAlignment="1">
      <alignment horizontal="center"/>
    </xf>
    <xf numFmtId="171" fontId="9" fillId="0" borderId="11" xfId="59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171" fontId="10" fillId="0" borderId="11" xfId="59" applyFont="1" applyBorder="1" applyAlignment="1">
      <alignment horizontal="center" wrapText="1"/>
    </xf>
    <xf numFmtId="10" fontId="10" fillId="0" borderId="11" xfId="49" applyNumberFormat="1" applyFont="1" applyBorder="1" applyAlignment="1">
      <alignment horizontal="center"/>
    </xf>
    <xf numFmtId="171" fontId="10" fillId="0" borderId="11" xfId="59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171" fontId="10" fillId="0" borderId="11" xfId="59" applyFont="1" applyBorder="1" applyAlignment="1">
      <alignment/>
    </xf>
    <xf numFmtId="171" fontId="10" fillId="0" borderId="11" xfId="0" applyNumberFormat="1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9" fontId="10" fillId="0" borderId="11" xfId="49" applyFont="1" applyBorder="1" applyAlignment="1">
      <alignment/>
    </xf>
    <xf numFmtId="9" fontId="0" fillId="0" borderId="0" xfId="49" applyFont="1" applyAlignment="1">
      <alignment/>
    </xf>
    <xf numFmtId="171" fontId="9" fillId="0" borderId="0" xfId="0" applyNumberFormat="1" applyFont="1" applyFill="1" applyBorder="1" applyAlignment="1">
      <alignment wrapText="1"/>
    </xf>
    <xf numFmtId="0" fontId="10" fillId="0" borderId="0" xfId="0" applyFont="1" applyAlignment="1">
      <alignment horizontal="center"/>
    </xf>
    <xf numFmtId="171" fontId="10" fillId="0" borderId="0" xfId="59" applyFont="1" applyAlignment="1">
      <alignment/>
    </xf>
    <xf numFmtId="0" fontId="11" fillId="0" borderId="0" xfId="0" applyFont="1" applyAlignment="1">
      <alignment horizont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0" borderId="18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left" vertical="justify" wrapText="1"/>
    </xf>
    <xf numFmtId="0" fontId="4" fillId="0" borderId="19" xfId="0" applyFont="1" applyBorder="1" applyAlignment="1">
      <alignment horizontal="left" vertical="justify" wrapText="1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</cellXfs>
  <cellStyles count="4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Neutra" xfId="47"/>
    <cellStyle name="Nota" xfId="48"/>
    <cellStyle name="Percent" xfId="49"/>
    <cellStyle name="Saída" xfId="50"/>
    <cellStyle name="Texto de Aviso" xfId="51"/>
    <cellStyle name="Texto Explicativo" xfId="52"/>
    <cellStyle name="Título" xfId="53"/>
    <cellStyle name="Título 1" xfId="54"/>
    <cellStyle name="Título 2" xfId="55"/>
    <cellStyle name="Título 3" xfId="56"/>
    <cellStyle name="Título 4" xfId="57"/>
    <cellStyle name="Total" xfId="58"/>
    <cellStyle name="Comma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7"/>
  <sheetViews>
    <sheetView tabSelected="1" view="pageBreakPreview" zoomScaleSheetLayoutView="100" workbookViewId="0" topLeftCell="A1">
      <selection activeCell="C207" sqref="C207"/>
    </sheetView>
  </sheetViews>
  <sheetFormatPr defaultColWidth="11.421875" defaultRowHeight="12.75"/>
  <cols>
    <col min="1" max="1" width="7.7109375" style="76" customWidth="1"/>
    <col min="2" max="2" width="13.57421875" style="27" customWidth="1"/>
    <col min="3" max="3" width="50.57421875" style="82" customWidth="1"/>
    <col min="4" max="4" width="7.00390625" style="27" customWidth="1"/>
    <col min="5" max="5" width="9.421875" style="83" customWidth="1"/>
    <col min="6" max="6" width="13.8515625" style="84" customWidth="1"/>
    <col min="7" max="7" width="16.28125" style="84" customWidth="1"/>
    <col min="8" max="8" width="16.8515625" style="1" customWidth="1"/>
    <col min="9" max="16384" width="11.421875" style="1" customWidth="1"/>
  </cols>
  <sheetData>
    <row r="1" spans="1:7" ht="18.75" customHeight="1">
      <c r="A1" s="245" t="s">
        <v>348</v>
      </c>
      <c r="B1" s="246"/>
      <c r="C1" s="246"/>
      <c r="D1" s="246"/>
      <c r="E1" s="246"/>
      <c r="F1" s="246"/>
      <c r="G1" s="247"/>
    </row>
    <row r="2" spans="1:7" ht="26.25" customHeight="1">
      <c r="A2" s="240" t="s">
        <v>349</v>
      </c>
      <c r="B2" s="241"/>
      <c r="C2" s="241"/>
      <c r="D2" s="241"/>
      <c r="E2" s="241"/>
      <c r="F2" s="241"/>
      <c r="G2" s="242"/>
    </row>
    <row r="3" spans="1:7" ht="26.25" customHeight="1">
      <c r="A3" s="240" t="s">
        <v>350</v>
      </c>
      <c r="B3" s="241"/>
      <c r="C3" s="241"/>
      <c r="D3" s="241"/>
      <c r="E3" s="241"/>
      <c r="F3" s="241"/>
      <c r="G3" s="242"/>
    </row>
    <row r="4" spans="1:7" ht="41.25" customHeight="1">
      <c r="A4" s="220" t="s">
        <v>0</v>
      </c>
      <c r="B4" s="248"/>
      <c r="C4" s="248"/>
      <c r="D4" s="248"/>
      <c r="E4" s="248"/>
      <c r="F4" s="249" t="s">
        <v>367</v>
      </c>
      <c r="G4" s="244" t="s">
        <v>353</v>
      </c>
    </row>
    <row r="5" spans="1:7" ht="14.25" customHeight="1">
      <c r="A5" s="220"/>
      <c r="B5" s="248"/>
      <c r="C5" s="248"/>
      <c r="D5" s="248"/>
      <c r="E5" s="248"/>
      <c r="F5" s="249"/>
      <c r="G5" s="244"/>
    </row>
    <row r="6" spans="1:7" ht="12.75" customHeight="1">
      <c r="A6" s="152" t="s">
        <v>354</v>
      </c>
      <c r="B6" s="153" t="s">
        <v>355</v>
      </c>
      <c r="C6" s="153" t="s">
        <v>356</v>
      </c>
      <c r="D6" s="154" t="s">
        <v>357</v>
      </c>
      <c r="E6" s="155" t="s">
        <v>358</v>
      </c>
      <c r="F6" s="4" t="s">
        <v>359</v>
      </c>
      <c r="G6" s="106" t="s">
        <v>360</v>
      </c>
    </row>
    <row r="7" spans="1:7" ht="15" customHeight="1">
      <c r="A7" s="229"/>
      <c r="B7" s="230"/>
      <c r="C7" s="230"/>
      <c r="D7" s="230"/>
      <c r="E7" s="230"/>
      <c r="F7" s="230"/>
      <c r="G7" s="231"/>
    </row>
    <row r="8" spans="1:7" ht="15">
      <c r="A8" s="107">
        <v>1</v>
      </c>
      <c r="B8" s="97"/>
      <c r="C8" s="101" t="s">
        <v>5</v>
      </c>
      <c r="D8" s="99"/>
      <c r="E8" s="102"/>
      <c r="F8" s="103"/>
      <c r="G8" s="108"/>
    </row>
    <row r="9" spans="1:7" ht="16.5" customHeight="1">
      <c r="A9" s="113" t="s">
        <v>6</v>
      </c>
      <c r="B9" s="12"/>
      <c r="C9" s="232" t="s">
        <v>61</v>
      </c>
      <c r="D9" s="232"/>
      <c r="E9" s="232"/>
      <c r="F9" s="232"/>
      <c r="G9" s="243"/>
    </row>
    <row r="10" spans="1:7" ht="16.5" customHeight="1">
      <c r="A10" s="114" t="s">
        <v>7</v>
      </c>
      <c r="B10" s="7">
        <v>10501</v>
      </c>
      <c r="C10" s="13" t="s">
        <v>12</v>
      </c>
      <c r="D10" s="7" t="s">
        <v>1</v>
      </c>
      <c r="E10" s="9">
        <v>133.81</v>
      </c>
      <c r="F10" s="10">
        <v>19.43</v>
      </c>
      <c r="G10" s="110">
        <f>F10*E10</f>
        <v>2599.9283</v>
      </c>
    </row>
    <row r="11" spans="1:7" ht="15" customHeight="1">
      <c r="A11" s="115"/>
      <c r="B11" s="14"/>
      <c r="C11" s="232" t="s">
        <v>4</v>
      </c>
      <c r="D11" s="232"/>
      <c r="E11" s="232"/>
      <c r="F11" s="232"/>
      <c r="G11" s="116">
        <f>SUM(G10)</f>
        <v>2599.9283</v>
      </c>
    </row>
    <row r="12" spans="1:10" ht="15">
      <c r="A12" s="117"/>
      <c r="B12" s="15"/>
      <c r="C12" s="16"/>
      <c r="D12" s="17"/>
      <c r="E12" s="16"/>
      <c r="F12" s="16"/>
      <c r="G12" s="118"/>
      <c r="H12" s="3"/>
      <c r="I12" s="3"/>
      <c r="J12" s="3"/>
    </row>
    <row r="13" spans="1:10" ht="15">
      <c r="A13" s="107">
        <v>2</v>
      </c>
      <c r="B13" s="97"/>
      <c r="C13" s="101" t="s">
        <v>8</v>
      </c>
      <c r="D13" s="95"/>
      <c r="E13" s="96"/>
      <c r="F13" s="96"/>
      <c r="G13" s="119"/>
      <c r="H13" s="5"/>
      <c r="I13" s="3"/>
      <c r="J13" s="3"/>
    </row>
    <row r="14" spans="1:10" ht="15" customHeight="1">
      <c r="A14" s="113" t="s">
        <v>9</v>
      </c>
      <c r="B14" s="18"/>
      <c r="C14" s="19" t="s">
        <v>62</v>
      </c>
      <c r="D14" s="20"/>
      <c r="E14" s="21"/>
      <c r="F14" s="22"/>
      <c r="G14" s="120"/>
      <c r="H14" s="3"/>
      <c r="I14" s="3"/>
      <c r="J14" s="3"/>
    </row>
    <row r="15" spans="1:10" s="90" customFormat="1" ht="15" customHeight="1">
      <c r="A15" s="166" t="s">
        <v>11</v>
      </c>
      <c r="B15" s="167" t="s">
        <v>10</v>
      </c>
      <c r="C15" s="168" t="s">
        <v>186</v>
      </c>
      <c r="D15" s="169" t="s">
        <v>1</v>
      </c>
      <c r="E15" s="170">
        <v>2</v>
      </c>
      <c r="F15" s="171">
        <v>203.12</v>
      </c>
      <c r="G15" s="172">
        <f>F15*E15</f>
        <v>406.24</v>
      </c>
      <c r="H15" s="104"/>
      <c r="I15" s="104"/>
      <c r="J15" s="104"/>
    </row>
    <row r="16" spans="1:7" ht="15" customHeight="1">
      <c r="A16" s="115"/>
      <c r="B16" s="14"/>
      <c r="C16" s="232" t="s">
        <v>2</v>
      </c>
      <c r="D16" s="232"/>
      <c r="E16" s="232"/>
      <c r="F16" s="233"/>
      <c r="G16" s="116">
        <f>SUM(G15)</f>
        <v>406.24</v>
      </c>
    </row>
    <row r="17" spans="1:7" ht="18.75" customHeight="1">
      <c r="A17" s="115"/>
      <c r="B17" s="14"/>
      <c r="C17" s="87"/>
      <c r="D17" s="87"/>
      <c r="E17" s="87"/>
      <c r="F17" s="87"/>
      <c r="G17" s="121"/>
    </row>
    <row r="18" spans="1:7" ht="15" customHeight="1">
      <c r="A18" s="107">
        <v>3</v>
      </c>
      <c r="B18" s="97"/>
      <c r="C18" s="101" t="s">
        <v>15</v>
      </c>
      <c r="D18" s="99"/>
      <c r="E18" s="102"/>
      <c r="F18" s="103"/>
      <c r="G18" s="108"/>
    </row>
    <row r="19" spans="1:7" ht="30" customHeight="1">
      <c r="A19" s="113" t="s">
        <v>13</v>
      </c>
      <c r="B19" s="23"/>
      <c r="C19" s="24" t="s">
        <v>64</v>
      </c>
      <c r="D19" s="12"/>
      <c r="E19" s="25"/>
      <c r="F19" s="25"/>
      <c r="G19" s="120"/>
    </row>
    <row r="20" spans="1:7" s="90" customFormat="1" ht="15" customHeight="1">
      <c r="A20" s="114" t="s">
        <v>14</v>
      </c>
      <c r="B20" s="156" t="s">
        <v>172</v>
      </c>
      <c r="C20" s="8" t="s">
        <v>16</v>
      </c>
      <c r="D20" s="7" t="s">
        <v>57</v>
      </c>
      <c r="E20" s="26">
        <v>54.05</v>
      </c>
      <c r="F20" s="10">
        <v>45.19</v>
      </c>
      <c r="G20" s="110">
        <f>F20*E20</f>
        <v>2442.5195</v>
      </c>
    </row>
    <row r="21" spans="1:7" ht="15">
      <c r="A21" s="113" t="s">
        <v>18</v>
      </c>
      <c r="B21" s="23"/>
      <c r="C21" s="24" t="s">
        <v>65</v>
      </c>
      <c r="D21" s="12"/>
      <c r="E21" s="21"/>
      <c r="F21" s="25"/>
      <c r="G21" s="120"/>
    </row>
    <row r="22" spans="1:9" ht="28.5">
      <c r="A22" s="109" t="s">
        <v>176</v>
      </c>
      <c r="B22" s="157" t="s">
        <v>17</v>
      </c>
      <c r="C22" s="8" t="s">
        <v>22</v>
      </c>
      <c r="D22" s="158" t="s">
        <v>57</v>
      </c>
      <c r="E22" s="88">
        <v>40.5</v>
      </c>
      <c r="F22" s="10">
        <v>48.66</v>
      </c>
      <c r="G22" s="110">
        <f>F22*E22</f>
        <v>1970.7299999999998</v>
      </c>
      <c r="H22" s="3"/>
      <c r="I22" s="3"/>
    </row>
    <row r="23" spans="1:7" ht="14.25">
      <c r="A23" s="109" t="s">
        <v>177</v>
      </c>
      <c r="B23" s="157" t="s">
        <v>175</v>
      </c>
      <c r="C23" s="8" t="s">
        <v>178</v>
      </c>
      <c r="D23" s="158" t="s">
        <v>57</v>
      </c>
      <c r="E23" s="88">
        <v>0.64</v>
      </c>
      <c r="F23" s="10">
        <v>140.31</v>
      </c>
      <c r="G23" s="110">
        <f>F23*E23</f>
        <v>89.7984</v>
      </c>
    </row>
    <row r="24" spans="1:7" ht="15">
      <c r="A24" s="115"/>
      <c r="B24" s="28"/>
      <c r="C24" s="232" t="s">
        <v>3</v>
      </c>
      <c r="D24" s="232"/>
      <c r="E24" s="232"/>
      <c r="F24" s="232"/>
      <c r="G24" s="116">
        <f>SUM(G20+G22+G23)</f>
        <v>4503.0479</v>
      </c>
    </row>
    <row r="25" spans="1:7" s="90" customFormat="1" ht="14.25">
      <c r="A25" s="111"/>
      <c r="B25" s="11"/>
      <c r="C25" s="11"/>
      <c r="D25" s="11"/>
      <c r="E25" s="11"/>
      <c r="F25" s="11"/>
      <c r="G25" s="112"/>
    </row>
    <row r="26" spans="1:7" ht="15">
      <c r="A26" s="107">
        <v>4</v>
      </c>
      <c r="B26" s="97"/>
      <c r="C26" s="98" t="s">
        <v>19</v>
      </c>
      <c r="D26" s="99"/>
      <c r="E26" s="100"/>
      <c r="F26" s="100"/>
      <c r="G26" s="122"/>
    </row>
    <row r="27" spans="1:8" ht="32.25" customHeight="1">
      <c r="A27" s="113" t="s">
        <v>20</v>
      </c>
      <c r="B27" s="29"/>
      <c r="C27" s="87" t="s">
        <v>63</v>
      </c>
      <c r="D27" s="12"/>
      <c r="E27" s="87"/>
      <c r="F27" s="87"/>
      <c r="G27" s="120"/>
      <c r="H27" s="27"/>
    </row>
    <row r="28" spans="1:7" ht="57">
      <c r="A28" s="159" t="s">
        <v>21</v>
      </c>
      <c r="B28" s="30" t="s">
        <v>173</v>
      </c>
      <c r="C28" s="8" t="s">
        <v>174</v>
      </c>
      <c r="D28" s="7" t="s">
        <v>57</v>
      </c>
      <c r="E28" s="88">
        <v>0.93</v>
      </c>
      <c r="F28" s="10">
        <v>485.42</v>
      </c>
      <c r="G28" s="110">
        <f>F28*E28</f>
        <v>451.4406</v>
      </c>
    </row>
    <row r="29" spans="1:7" ht="42.75">
      <c r="A29" s="159" t="s">
        <v>23</v>
      </c>
      <c r="B29" s="30" t="s">
        <v>190</v>
      </c>
      <c r="C29" s="8" t="s">
        <v>189</v>
      </c>
      <c r="D29" s="7" t="s">
        <v>57</v>
      </c>
      <c r="E29" s="88">
        <v>13.56</v>
      </c>
      <c r="F29" s="10">
        <v>522.85</v>
      </c>
      <c r="G29" s="110">
        <f>F29*E29</f>
        <v>7089.8460000000005</v>
      </c>
    </row>
    <row r="30" spans="1:8" ht="17.25" customHeight="1">
      <c r="A30" s="159" t="s">
        <v>180</v>
      </c>
      <c r="B30" s="30" t="s">
        <v>181</v>
      </c>
      <c r="C30" s="8" t="s">
        <v>310</v>
      </c>
      <c r="D30" s="32" t="s">
        <v>1</v>
      </c>
      <c r="E30" s="88">
        <v>36.88</v>
      </c>
      <c r="F30" s="10">
        <v>69.17</v>
      </c>
      <c r="G30" s="110">
        <f>F30*E30</f>
        <v>2550.9896000000003</v>
      </c>
      <c r="H30" s="1" t="s">
        <v>179</v>
      </c>
    </row>
    <row r="31" spans="1:7" ht="42.75">
      <c r="A31" s="159" t="s">
        <v>26</v>
      </c>
      <c r="B31" s="30" t="s">
        <v>24</v>
      </c>
      <c r="C31" s="8" t="s">
        <v>36</v>
      </c>
      <c r="D31" s="7" t="s">
        <v>25</v>
      </c>
      <c r="E31" s="88">
        <v>471.7</v>
      </c>
      <c r="F31" s="10">
        <v>7.15</v>
      </c>
      <c r="G31" s="110">
        <f>F31*E31</f>
        <v>3372.655</v>
      </c>
    </row>
    <row r="32" spans="1:7" ht="42.75">
      <c r="A32" s="159" t="s">
        <v>102</v>
      </c>
      <c r="B32" s="30">
        <v>40246</v>
      </c>
      <c r="C32" s="8" t="s">
        <v>101</v>
      </c>
      <c r="D32" s="7" t="s">
        <v>25</v>
      </c>
      <c r="E32" s="88">
        <v>70.3</v>
      </c>
      <c r="F32" s="10">
        <v>7.09</v>
      </c>
      <c r="G32" s="110">
        <f>F32*E32</f>
        <v>498.42699999999996</v>
      </c>
    </row>
    <row r="33" spans="1:7" s="90" customFormat="1" ht="15">
      <c r="A33" s="113" t="s">
        <v>28</v>
      </c>
      <c r="B33" s="20"/>
      <c r="C33" s="24" t="s">
        <v>171</v>
      </c>
      <c r="D33" s="20"/>
      <c r="E33" s="21"/>
      <c r="F33" s="33"/>
      <c r="G33" s="121"/>
    </row>
    <row r="34" spans="1:7" ht="42.75">
      <c r="A34" s="114" t="s">
        <v>29</v>
      </c>
      <c r="B34" s="34">
        <v>40322</v>
      </c>
      <c r="C34" s="8" t="s">
        <v>189</v>
      </c>
      <c r="D34" s="7" t="s">
        <v>57</v>
      </c>
      <c r="E34" s="88">
        <v>19.92</v>
      </c>
      <c r="F34" s="10">
        <v>611.63</v>
      </c>
      <c r="G34" s="110">
        <f aca="true" t="shared" si="0" ref="G34:G41">F34*E34</f>
        <v>12183.669600000001</v>
      </c>
    </row>
    <row r="35" spans="1:8" ht="42.75">
      <c r="A35" s="114" t="s">
        <v>30</v>
      </c>
      <c r="B35" s="30" t="s">
        <v>31</v>
      </c>
      <c r="C35" s="8" t="s">
        <v>36</v>
      </c>
      <c r="D35" s="7" t="s">
        <v>25</v>
      </c>
      <c r="E35" s="88">
        <v>2205.8</v>
      </c>
      <c r="F35" s="10">
        <v>7.15</v>
      </c>
      <c r="G35" s="110">
        <f t="shared" si="0"/>
        <v>15771.470000000003</v>
      </c>
      <c r="H35" s="31" t="s">
        <v>182</v>
      </c>
    </row>
    <row r="36" spans="1:8" ht="57">
      <c r="A36" s="114" t="s">
        <v>187</v>
      </c>
      <c r="B36" s="34">
        <v>40330</v>
      </c>
      <c r="C36" s="8" t="s">
        <v>363</v>
      </c>
      <c r="D36" s="7" t="s">
        <v>57</v>
      </c>
      <c r="E36" s="88">
        <v>17.47</v>
      </c>
      <c r="F36" s="10">
        <v>382.39</v>
      </c>
      <c r="G36" s="110">
        <f t="shared" si="0"/>
        <v>6680.3533</v>
      </c>
      <c r="H36" s="31"/>
    </row>
    <row r="37" spans="1:8" ht="42.75">
      <c r="A37" s="114" t="s">
        <v>48</v>
      </c>
      <c r="B37" s="163" t="s">
        <v>364</v>
      </c>
      <c r="C37" s="160" t="s">
        <v>365</v>
      </c>
      <c r="D37" s="7" t="s">
        <v>25</v>
      </c>
      <c r="E37" s="88">
        <v>27.4</v>
      </c>
      <c r="F37" s="161">
        <v>7.57</v>
      </c>
      <c r="G37" s="162">
        <f>F37*E37</f>
        <v>207.418</v>
      </c>
      <c r="H37" s="31"/>
    </row>
    <row r="38" spans="1:8" ht="42.75">
      <c r="A38" s="114" t="s">
        <v>58</v>
      </c>
      <c r="B38" s="163" t="s">
        <v>103</v>
      </c>
      <c r="C38" s="160" t="s">
        <v>163</v>
      </c>
      <c r="D38" s="7" t="s">
        <v>25</v>
      </c>
      <c r="E38" s="88">
        <v>255.7</v>
      </c>
      <c r="F38" s="161">
        <v>7.09</v>
      </c>
      <c r="G38" s="162">
        <f t="shared" si="0"/>
        <v>1812.9129999999998</v>
      </c>
      <c r="H38" s="31"/>
    </row>
    <row r="39" spans="1:8" ht="30" customHeight="1">
      <c r="A39" s="114" t="s">
        <v>104</v>
      </c>
      <c r="B39" s="7" t="s">
        <v>105</v>
      </c>
      <c r="C39" s="8" t="s">
        <v>106</v>
      </c>
      <c r="D39" s="7" t="s">
        <v>1</v>
      </c>
      <c r="E39" s="88">
        <v>21.6</v>
      </c>
      <c r="F39" s="35">
        <v>57.35</v>
      </c>
      <c r="G39" s="110">
        <f t="shared" si="0"/>
        <v>1238.7600000000002</v>
      </c>
      <c r="H39" s="31"/>
    </row>
    <row r="40" spans="1:7" ht="42.75">
      <c r="A40" s="114" t="s">
        <v>107</v>
      </c>
      <c r="B40" s="7" t="s">
        <v>108</v>
      </c>
      <c r="C40" s="8" t="s">
        <v>109</v>
      </c>
      <c r="D40" s="7" t="s">
        <v>1</v>
      </c>
      <c r="E40" s="88">
        <v>57.78</v>
      </c>
      <c r="F40" s="35">
        <v>81.05</v>
      </c>
      <c r="G40" s="110">
        <f>F40*E40</f>
        <v>4683.0689999999995</v>
      </c>
    </row>
    <row r="41" spans="1:7" ht="57">
      <c r="A41" s="114" t="s">
        <v>362</v>
      </c>
      <c r="B41" s="7" t="s">
        <v>97</v>
      </c>
      <c r="C41" s="8" t="s">
        <v>188</v>
      </c>
      <c r="D41" s="7" t="s">
        <v>1</v>
      </c>
      <c r="E41" s="88">
        <v>182.14</v>
      </c>
      <c r="F41" s="35">
        <v>19</v>
      </c>
      <c r="G41" s="110">
        <f t="shared" si="0"/>
        <v>3460.66</v>
      </c>
    </row>
    <row r="42" spans="1:7" ht="15">
      <c r="A42" s="123"/>
      <c r="B42" s="28"/>
      <c r="C42" s="232" t="s">
        <v>27</v>
      </c>
      <c r="D42" s="232"/>
      <c r="E42" s="232"/>
      <c r="F42" s="232"/>
      <c r="G42" s="116">
        <f>SUM(G28+G29+G30+G31+G32+G34+G35+G36+G38+G39+G40+G41+G37)</f>
        <v>60001.671100000014</v>
      </c>
    </row>
    <row r="43" spans="1:8" ht="14.25">
      <c r="A43" s="124"/>
      <c r="B43" s="3"/>
      <c r="C43" s="3"/>
      <c r="D43" s="3"/>
      <c r="E43" s="3"/>
      <c r="F43" s="3"/>
      <c r="G43" s="125"/>
      <c r="H43" s="31" t="s">
        <v>366</v>
      </c>
    </row>
    <row r="44" spans="1:8" ht="15">
      <c r="A44" s="107">
        <v>5</v>
      </c>
      <c r="B44" s="89"/>
      <c r="C44" s="91" t="s">
        <v>32</v>
      </c>
      <c r="D44" s="95"/>
      <c r="E44" s="96"/>
      <c r="F44" s="96"/>
      <c r="G44" s="119"/>
      <c r="H44" s="31"/>
    </row>
    <row r="45" spans="1:8" ht="33" customHeight="1">
      <c r="A45" s="113" t="s">
        <v>33</v>
      </c>
      <c r="B45" s="29"/>
      <c r="C45" s="87" t="s">
        <v>67</v>
      </c>
      <c r="D45" s="12"/>
      <c r="E45" s="87"/>
      <c r="F45" s="87"/>
      <c r="G45" s="120"/>
      <c r="H45" s="31"/>
    </row>
    <row r="46" spans="1:8" ht="61.5" customHeight="1">
      <c r="A46" s="114" t="s">
        <v>34</v>
      </c>
      <c r="B46" s="30" t="s">
        <v>35</v>
      </c>
      <c r="C46" s="8" t="s">
        <v>184</v>
      </c>
      <c r="D46" s="32" t="s">
        <v>56</v>
      </c>
      <c r="E46" s="37">
        <v>47.6</v>
      </c>
      <c r="F46" s="35">
        <v>10.03</v>
      </c>
      <c r="G46" s="126">
        <f>F46*E46</f>
        <v>477.428</v>
      </c>
      <c r="H46" s="36">
        <v>55.23</v>
      </c>
    </row>
    <row r="47" spans="1:8" ht="48" customHeight="1">
      <c r="A47" s="113" t="s">
        <v>59</v>
      </c>
      <c r="B47" s="29"/>
      <c r="C47" s="232" t="s">
        <v>68</v>
      </c>
      <c r="D47" s="232"/>
      <c r="E47" s="232"/>
      <c r="F47" s="232"/>
      <c r="G47" s="243"/>
      <c r="H47" s="36">
        <v>77.98</v>
      </c>
    </row>
    <row r="48" spans="1:8" ht="71.25">
      <c r="A48" s="114" t="s">
        <v>60</v>
      </c>
      <c r="B48" s="30" t="s">
        <v>183</v>
      </c>
      <c r="C48" s="8" t="s">
        <v>361</v>
      </c>
      <c r="D48" s="38" t="s">
        <v>1</v>
      </c>
      <c r="E48" s="37">
        <v>49.06</v>
      </c>
      <c r="F48" s="35">
        <v>59.39</v>
      </c>
      <c r="G48" s="126">
        <f>F48*E48</f>
        <v>2913.6734</v>
      </c>
      <c r="H48" s="36"/>
    </row>
    <row r="49" spans="1:7" ht="71.25">
      <c r="A49" s="114" t="s">
        <v>185</v>
      </c>
      <c r="B49" s="30" t="s">
        <v>66</v>
      </c>
      <c r="C49" s="8" t="s">
        <v>99</v>
      </c>
      <c r="D49" s="38" t="s">
        <v>1</v>
      </c>
      <c r="E49" s="37">
        <v>365.37</v>
      </c>
      <c r="F49" s="35">
        <v>50.65</v>
      </c>
      <c r="G49" s="126">
        <f>F49*E49</f>
        <v>18505.9905</v>
      </c>
    </row>
    <row r="50" spans="1:7" ht="28.5">
      <c r="A50" s="114" t="s">
        <v>383</v>
      </c>
      <c r="B50" s="30" t="s">
        <v>97</v>
      </c>
      <c r="C50" s="8" t="s">
        <v>385</v>
      </c>
      <c r="D50" s="38" t="s">
        <v>72</v>
      </c>
      <c r="E50" s="37">
        <v>18</v>
      </c>
      <c r="F50" s="35">
        <v>6.49</v>
      </c>
      <c r="G50" s="126">
        <f>F50*E50</f>
        <v>116.82000000000001</v>
      </c>
    </row>
    <row r="51" spans="1:7" s="90" customFormat="1" ht="15">
      <c r="A51" s="123"/>
      <c r="B51" s="28"/>
      <c r="C51" s="87" t="s">
        <v>37</v>
      </c>
      <c r="D51" s="39"/>
      <c r="E51" s="40"/>
      <c r="F51" s="40"/>
      <c r="G51" s="127">
        <f>SUM(G46+G48+G49+G50)</f>
        <v>22013.9119</v>
      </c>
    </row>
    <row r="52" spans="1:7" ht="15">
      <c r="A52" s="123"/>
      <c r="B52" s="28"/>
      <c r="C52" s="87"/>
      <c r="D52" s="39"/>
      <c r="E52" s="40"/>
      <c r="F52" s="40"/>
      <c r="G52" s="128"/>
    </row>
    <row r="53" spans="1:7" ht="15">
      <c r="A53" s="107">
        <v>6</v>
      </c>
      <c r="B53" s="89"/>
      <c r="C53" s="91" t="s">
        <v>38</v>
      </c>
      <c r="D53" s="92"/>
      <c r="E53" s="93"/>
      <c r="F53" s="94"/>
      <c r="G53" s="129"/>
    </row>
    <row r="54" spans="1:7" ht="15.75" customHeight="1">
      <c r="A54" s="113" t="s">
        <v>110</v>
      </c>
      <c r="B54" s="29"/>
      <c r="C54" s="87" t="s">
        <v>73</v>
      </c>
      <c r="D54" s="12"/>
      <c r="E54" s="21"/>
      <c r="F54" s="33"/>
      <c r="G54" s="121"/>
    </row>
    <row r="55" spans="1:7" ht="28.5">
      <c r="A55" s="114" t="s">
        <v>111</v>
      </c>
      <c r="B55" s="30" t="s">
        <v>74</v>
      </c>
      <c r="C55" s="8" t="s">
        <v>193</v>
      </c>
      <c r="D55" s="38" t="s">
        <v>1</v>
      </c>
      <c r="E55" s="26">
        <v>5.04</v>
      </c>
      <c r="F55" s="41">
        <v>494.88</v>
      </c>
      <c r="G55" s="110">
        <f>F55*E55</f>
        <v>2494.1952</v>
      </c>
    </row>
    <row r="56" spans="1:7" ht="57">
      <c r="A56" s="114" t="s">
        <v>374</v>
      </c>
      <c r="B56" s="30" t="s">
        <v>74</v>
      </c>
      <c r="C56" s="8" t="s">
        <v>375</v>
      </c>
      <c r="D56" s="38" t="s">
        <v>1</v>
      </c>
      <c r="E56" s="26">
        <v>13.13</v>
      </c>
      <c r="F56" s="171">
        <v>494.88</v>
      </c>
      <c r="G56" s="110">
        <f>F56*E56</f>
        <v>6497.7744</v>
      </c>
    </row>
    <row r="57" spans="1:7" ht="18" customHeight="1">
      <c r="A57" s="132" t="s">
        <v>191</v>
      </c>
      <c r="B57" s="47"/>
      <c r="C57" s="2" t="s">
        <v>195</v>
      </c>
      <c r="D57" s="48"/>
      <c r="E57" s="49"/>
      <c r="F57" s="50"/>
      <c r="G57" s="128"/>
    </row>
    <row r="58" spans="1:7" ht="71.25">
      <c r="A58" s="114" t="s">
        <v>192</v>
      </c>
      <c r="B58" s="30" t="s">
        <v>194</v>
      </c>
      <c r="C58" s="8" t="s">
        <v>376</v>
      </c>
      <c r="D58" s="38" t="s">
        <v>1</v>
      </c>
      <c r="E58" s="26">
        <v>11.55</v>
      </c>
      <c r="F58" s="41">
        <v>635.57</v>
      </c>
      <c r="G58" s="110">
        <f>F58*E58</f>
        <v>7340.833500000001</v>
      </c>
    </row>
    <row r="59" spans="1:7" ht="15">
      <c r="A59" s="133"/>
      <c r="B59" s="52"/>
      <c r="C59" s="2" t="s">
        <v>112</v>
      </c>
      <c r="D59" s="53"/>
      <c r="E59" s="54"/>
      <c r="F59" s="55"/>
      <c r="G59" s="116">
        <f>SUM(G55+G56+G58)</f>
        <v>16332.803100000001</v>
      </c>
    </row>
    <row r="60" spans="1:7" s="90" customFormat="1" ht="14.25">
      <c r="A60" s="130"/>
      <c r="B60" s="42"/>
      <c r="C60" s="43"/>
      <c r="D60" s="44"/>
      <c r="E60" s="45"/>
      <c r="F60" s="46"/>
      <c r="G60" s="131"/>
    </row>
    <row r="61" spans="1:7" ht="15">
      <c r="A61" s="107">
        <v>7</v>
      </c>
      <c r="B61" s="89"/>
      <c r="C61" s="91" t="s">
        <v>197</v>
      </c>
      <c r="D61" s="92"/>
      <c r="E61" s="93"/>
      <c r="F61" s="94"/>
      <c r="G61" s="129"/>
    </row>
    <row r="62" spans="1:8" ht="15">
      <c r="A62" s="113" t="s">
        <v>198</v>
      </c>
      <c r="B62" s="29"/>
      <c r="C62" s="87" t="s">
        <v>196</v>
      </c>
      <c r="D62" s="12"/>
      <c r="E62" s="21"/>
      <c r="F62" s="33"/>
      <c r="G62" s="121"/>
      <c r="H62" s="31"/>
    </row>
    <row r="63" spans="1:8" ht="85.5">
      <c r="A63" s="114" t="s">
        <v>199</v>
      </c>
      <c r="B63" s="28" t="s">
        <v>97</v>
      </c>
      <c r="C63" s="8" t="s">
        <v>377</v>
      </c>
      <c r="D63" s="38" t="s">
        <v>1</v>
      </c>
      <c r="E63" s="26">
        <v>10.1</v>
      </c>
      <c r="F63" s="41">
        <v>327.25</v>
      </c>
      <c r="G63" s="110">
        <f>F63*E63</f>
        <v>3305.225</v>
      </c>
      <c r="H63" s="31"/>
    </row>
    <row r="64" spans="1:7" ht="15">
      <c r="A64" s="133"/>
      <c r="B64" s="52"/>
      <c r="C64" s="2" t="s">
        <v>200</v>
      </c>
      <c r="D64" s="53"/>
      <c r="E64" s="54"/>
      <c r="F64" s="55"/>
      <c r="G64" s="116">
        <f>SUM(G63)</f>
        <v>3305.225</v>
      </c>
    </row>
    <row r="65" spans="1:8" ht="63" customHeight="1">
      <c r="A65" s="134"/>
      <c r="B65" s="47"/>
      <c r="C65" s="2"/>
      <c r="D65" s="48"/>
      <c r="E65" s="49"/>
      <c r="F65" s="50"/>
      <c r="G65" s="128"/>
      <c r="H65" s="51"/>
    </row>
    <row r="66" spans="1:7" ht="15">
      <c r="A66" s="107">
        <v>8</v>
      </c>
      <c r="B66" s="89"/>
      <c r="C66" s="91" t="s">
        <v>113</v>
      </c>
      <c r="D66" s="92"/>
      <c r="E66" s="93"/>
      <c r="F66" s="94"/>
      <c r="G66" s="129"/>
    </row>
    <row r="67" spans="1:7" ht="15">
      <c r="A67" s="132" t="s">
        <v>39</v>
      </c>
      <c r="B67" s="47"/>
      <c r="C67" s="212" t="s">
        <v>206</v>
      </c>
      <c r="D67" s="212"/>
      <c r="E67" s="212"/>
      <c r="F67" s="212"/>
      <c r="G67" s="213"/>
    </row>
    <row r="68" spans="1:7" s="90" customFormat="1" ht="28.5">
      <c r="A68" s="136" t="s">
        <v>40</v>
      </c>
      <c r="B68" s="56" t="s">
        <v>203</v>
      </c>
      <c r="C68" s="8" t="s">
        <v>202</v>
      </c>
      <c r="D68" s="32" t="s">
        <v>1</v>
      </c>
      <c r="E68" s="37">
        <v>129.57</v>
      </c>
      <c r="F68" s="35">
        <v>41.56</v>
      </c>
      <c r="G68" s="126">
        <f>F68*E68</f>
        <v>5384.9292</v>
      </c>
    </row>
    <row r="69" spans="1:7" ht="15">
      <c r="A69" s="135"/>
      <c r="B69" s="57"/>
      <c r="C69" s="58" t="s">
        <v>41</v>
      </c>
      <c r="D69" s="59"/>
      <c r="E69" s="60"/>
      <c r="F69" s="61"/>
      <c r="G69" s="116">
        <f>SUM(G68)</f>
        <v>5384.9292</v>
      </c>
    </row>
    <row r="70" spans="1:8" ht="15">
      <c r="A70" s="237"/>
      <c r="B70" s="238"/>
      <c r="C70" s="238"/>
      <c r="D70" s="238"/>
      <c r="E70" s="238"/>
      <c r="F70" s="238"/>
      <c r="G70" s="239"/>
      <c r="H70" s="105">
        <v>118.44</v>
      </c>
    </row>
    <row r="71" spans="1:7" ht="15">
      <c r="A71" s="107">
        <v>9</v>
      </c>
      <c r="B71" s="89"/>
      <c r="C71" s="91" t="s">
        <v>69</v>
      </c>
      <c r="D71" s="92"/>
      <c r="E71" s="93"/>
      <c r="F71" s="94"/>
      <c r="G71" s="129"/>
    </row>
    <row r="72" spans="1:8" ht="15">
      <c r="A72" s="132" t="s">
        <v>201</v>
      </c>
      <c r="B72" s="47"/>
      <c r="C72" s="2" t="s">
        <v>70</v>
      </c>
      <c r="D72" s="48"/>
      <c r="E72" s="49"/>
      <c r="F72" s="50"/>
      <c r="G72" s="128"/>
      <c r="H72" s="31"/>
    </row>
    <row r="73" spans="1:7" s="90" customFormat="1" ht="14.25">
      <c r="A73" s="136" t="s">
        <v>204</v>
      </c>
      <c r="B73" s="56" t="s">
        <v>114</v>
      </c>
      <c r="C73" s="8" t="s">
        <v>71</v>
      </c>
      <c r="D73" s="32" t="s">
        <v>1</v>
      </c>
      <c r="E73" s="37">
        <v>5.02</v>
      </c>
      <c r="F73" s="35">
        <v>34.06</v>
      </c>
      <c r="G73" s="126">
        <f>F73*E73</f>
        <v>170.9812</v>
      </c>
    </row>
    <row r="74" spans="1:7" ht="15">
      <c r="A74" s="135"/>
      <c r="B74" s="57"/>
      <c r="C74" s="58" t="s">
        <v>205</v>
      </c>
      <c r="D74" s="59"/>
      <c r="E74" s="60"/>
      <c r="F74" s="61"/>
      <c r="G74" s="116">
        <f>SUM(G73)</f>
        <v>170.9812</v>
      </c>
    </row>
    <row r="75" spans="1:7" ht="30.75" customHeight="1">
      <c r="A75" s="237"/>
      <c r="B75" s="238"/>
      <c r="C75" s="238"/>
      <c r="D75" s="238"/>
      <c r="E75" s="238"/>
      <c r="F75" s="238"/>
      <c r="G75" s="239"/>
    </row>
    <row r="76" spans="1:7" ht="15">
      <c r="A76" s="107">
        <v>10</v>
      </c>
      <c r="B76" s="89"/>
      <c r="C76" s="91" t="s">
        <v>42</v>
      </c>
      <c r="D76" s="92"/>
      <c r="E76" s="93"/>
      <c r="F76" s="94"/>
      <c r="G76" s="129"/>
    </row>
    <row r="77" spans="1:7" ht="15">
      <c r="A77" s="132" t="s">
        <v>264</v>
      </c>
      <c r="B77" s="47"/>
      <c r="C77" s="212" t="s">
        <v>115</v>
      </c>
      <c r="D77" s="212"/>
      <c r="E77" s="212"/>
      <c r="F77" s="212"/>
      <c r="G77" s="213"/>
    </row>
    <row r="78" spans="1:7" s="90" customFormat="1" ht="28.5">
      <c r="A78" s="136" t="s">
        <v>265</v>
      </c>
      <c r="B78" s="56" t="s">
        <v>207</v>
      </c>
      <c r="C78" s="8" t="s">
        <v>78</v>
      </c>
      <c r="D78" s="32" t="s">
        <v>1</v>
      </c>
      <c r="E78" s="37">
        <v>779.8</v>
      </c>
      <c r="F78" s="35">
        <v>5.55</v>
      </c>
      <c r="G78" s="126">
        <f>F78*E78</f>
        <v>4327.889999999999</v>
      </c>
    </row>
    <row r="79" spans="1:7" ht="42.75">
      <c r="A79" s="136" t="s">
        <v>266</v>
      </c>
      <c r="B79" s="56" t="s">
        <v>43</v>
      </c>
      <c r="C79" s="8" t="s">
        <v>79</v>
      </c>
      <c r="D79" s="32" t="s">
        <v>1</v>
      </c>
      <c r="E79" s="37">
        <v>335.43</v>
      </c>
      <c r="F79" s="35">
        <v>27.21</v>
      </c>
      <c r="G79" s="126">
        <f>F79*E79</f>
        <v>9127.0503</v>
      </c>
    </row>
    <row r="80" spans="1:7" ht="45.75" customHeight="1">
      <c r="A80" s="136" t="s">
        <v>311</v>
      </c>
      <c r="B80" s="56" t="s">
        <v>312</v>
      </c>
      <c r="C80" s="8" t="s">
        <v>313</v>
      </c>
      <c r="D80" s="32" t="s">
        <v>1</v>
      </c>
      <c r="E80" s="37">
        <v>114.37</v>
      </c>
      <c r="F80" s="35">
        <v>19.41</v>
      </c>
      <c r="G80" s="126">
        <f>F80*E80</f>
        <v>2219.9217000000003</v>
      </c>
    </row>
    <row r="81" spans="1:7" ht="15">
      <c r="A81" s="132" t="s">
        <v>267</v>
      </c>
      <c r="B81" s="47"/>
      <c r="C81" s="2" t="s">
        <v>83</v>
      </c>
      <c r="D81" s="48"/>
      <c r="E81" s="49"/>
      <c r="F81" s="50"/>
      <c r="G81" s="137"/>
    </row>
    <row r="82" spans="1:7" ht="71.25">
      <c r="A82" s="136" t="s">
        <v>268</v>
      </c>
      <c r="B82" s="64" t="s">
        <v>80</v>
      </c>
      <c r="C82" s="8" t="s">
        <v>304</v>
      </c>
      <c r="D82" s="32" t="s">
        <v>1</v>
      </c>
      <c r="E82" s="37">
        <v>134.9</v>
      </c>
      <c r="F82" s="65">
        <v>55.92</v>
      </c>
      <c r="G82" s="110">
        <f>F82*E82</f>
        <v>7543.608</v>
      </c>
    </row>
    <row r="83" spans="1:7" s="90" customFormat="1" ht="15">
      <c r="A83" s="133"/>
      <c r="B83" s="52"/>
      <c r="C83" s="2" t="s">
        <v>100</v>
      </c>
      <c r="D83" s="53"/>
      <c r="E83" s="54"/>
      <c r="F83" s="55"/>
      <c r="G83" s="116">
        <f>SUM(G78+G79+G80+G82)</f>
        <v>23218.47</v>
      </c>
    </row>
    <row r="84" spans="1:7" ht="14.25">
      <c r="A84" s="133"/>
      <c r="B84" s="66"/>
      <c r="C84" s="67"/>
      <c r="D84" s="68"/>
      <c r="E84" s="69"/>
      <c r="F84" s="51"/>
      <c r="G84" s="138"/>
    </row>
    <row r="85" spans="1:7" ht="33.75" customHeight="1">
      <c r="A85" s="107">
        <v>11</v>
      </c>
      <c r="B85" s="89"/>
      <c r="C85" s="91" t="s">
        <v>44</v>
      </c>
      <c r="D85" s="92"/>
      <c r="E85" s="93"/>
      <c r="F85" s="94"/>
      <c r="G85" s="119"/>
    </row>
    <row r="86" spans="1:8" ht="46.5" customHeight="1">
      <c r="A86" s="132" t="s">
        <v>50</v>
      </c>
      <c r="B86" s="47"/>
      <c r="C86" s="2" t="s">
        <v>81</v>
      </c>
      <c r="D86" s="48"/>
      <c r="E86" s="49"/>
      <c r="F86" s="50"/>
      <c r="G86" s="137"/>
      <c r="H86" s="63"/>
    </row>
    <row r="87" spans="1:8" ht="46.5" customHeight="1">
      <c r="A87" s="136" t="s">
        <v>269</v>
      </c>
      <c r="B87" s="56" t="s">
        <v>49</v>
      </c>
      <c r="C87" s="8" t="s">
        <v>82</v>
      </c>
      <c r="D87" s="38" t="s">
        <v>1</v>
      </c>
      <c r="E87" s="37">
        <v>186.34</v>
      </c>
      <c r="F87" s="35">
        <v>19.11</v>
      </c>
      <c r="G87" s="126">
        <f>F87*E87</f>
        <v>3560.9574</v>
      </c>
      <c r="H87" s="105"/>
    </row>
    <row r="88" spans="1:7" ht="15">
      <c r="A88" s="132" t="s">
        <v>55</v>
      </c>
      <c r="B88" s="47"/>
      <c r="C88" s="2" t="s">
        <v>83</v>
      </c>
      <c r="D88" s="48"/>
      <c r="E88" s="49"/>
      <c r="F88" s="50"/>
      <c r="G88" s="137"/>
    </row>
    <row r="89" spans="1:7" ht="71.25">
      <c r="A89" s="139" t="s">
        <v>270</v>
      </c>
      <c r="B89" s="56" t="s">
        <v>45</v>
      </c>
      <c r="C89" s="8" t="s">
        <v>305</v>
      </c>
      <c r="D89" s="38" t="s">
        <v>1</v>
      </c>
      <c r="E89" s="37">
        <v>204.97</v>
      </c>
      <c r="F89" s="35">
        <v>56.56</v>
      </c>
      <c r="G89" s="126">
        <f>F89*E89</f>
        <v>11593.1032</v>
      </c>
    </row>
    <row r="90" spans="1:7" ht="15">
      <c r="A90" s="140" t="s">
        <v>75</v>
      </c>
      <c r="B90" s="62"/>
      <c r="C90" s="212" t="s">
        <v>84</v>
      </c>
      <c r="D90" s="212"/>
      <c r="E90" s="212"/>
      <c r="F90" s="212"/>
      <c r="G90" s="213"/>
    </row>
    <row r="91" spans="1:7" ht="14.25">
      <c r="A91" s="136" t="s">
        <v>76</v>
      </c>
      <c r="B91" s="56" t="s">
        <v>87</v>
      </c>
      <c r="C91" s="8" t="s">
        <v>85</v>
      </c>
      <c r="D91" s="32" t="s">
        <v>56</v>
      </c>
      <c r="E91" s="37">
        <v>12.25</v>
      </c>
      <c r="F91" s="35">
        <v>53.9</v>
      </c>
      <c r="G91" s="126">
        <f>F91*E91</f>
        <v>660.275</v>
      </c>
    </row>
    <row r="92" spans="1:7" s="90" customFormat="1" ht="28.5">
      <c r="A92" s="136" t="s">
        <v>77</v>
      </c>
      <c r="B92" s="56" t="s">
        <v>380</v>
      </c>
      <c r="C92" s="8" t="s">
        <v>378</v>
      </c>
      <c r="D92" s="32" t="s">
        <v>56</v>
      </c>
      <c r="E92" s="37">
        <v>24.4</v>
      </c>
      <c r="F92" s="35">
        <v>17.11</v>
      </c>
      <c r="G92" s="141">
        <f>F92*E92</f>
        <v>417.484</v>
      </c>
    </row>
    <row r="93" spans="1:7" ht="14.25">
      <c r="A93" s="136" t="s">
        <v>379</v>
      </c>
      <c r="B93" s="56" t="s">
        <v>47</v>
      </c>
      <c r="C93" s="8" t="s">
        <v>98</v>
      </c>
      <c r="D93" s="32" t="s">
        <v>56</v>
      </c>
      <c r="E93" s="37">
        <v>14.9</v>
      </c>
      <c r="F93" s="35">
        <v>74.4</v>
      </c>
      <c r="G93" s="141">
        <f>F93*E93</f>
        <v>1108.5600000000002</v>
      </c>
    </row>
    <row r="94" spans="1:7" ht="15">
      <c r="A94" s="133"/>
      <c r="B94" s="52"/>
      <c r="C94" s="2" t="s">
        <v>271</v>
      </c>
      <c r="D94" s="53"/>
      <c r="E94" s="54"/>
      <c r="F94" s="55"/>
      <c r="G94" s="142">
        <f>SUM(G87+G89+G91+G93+G92)</f>
        <v>17340.3796</v>
      </c>
    </row>
    <row r="95" spans="1:7" ht="14.25">
      <c r="A95" s="234"/>
      <c r="B95" s="235"/>
      <c r="C95" s="235"/>
      <c r="D95" s="235"/>
      <c r="E95" s="235"/>
      <c r="F95" s="235"/>
      <c r="G95" s="236"/>
    </row>
    <row r="96" spans="1:7" ht="15">
      <c r="A96" s="107">
        <v>12</v>
      </c>
      <c r="B96" s="89"/>
      <c r="C96" s="218" t="s">
        <v>117</v>
      </c>
      <c r="D96" s="218"/>
      <c r="E96" s="218"/>
      <c r="F96" s="218"/>
      <c r="G96" s="219"/>
    </row>
    <row r="97" spans="1:7" ht="15.75" customHeight="1">
      <c r="A97" s="132" t="s">
        <v>208</v>
      </c>
      <c r="B97" s="47"/>
      <c r="C97" s="2" t="s">
        <v>215</v>
      </c>
      <c r="D97" s="48"/>
      <c r="E97" s="49"/>
      <c r="F97" s="50"/>
      <c r="G97" s="137"/>
    </row>
    <row r="98" spans="1:7" ht="71.25">
      <c r="A98" s="136" t="s">
        <v>209</v>
      </c>
      <c r="B98" s="56" t="s">
        <v>216</v>
      </c>
      <c r="C98" s="8" t="s">
        <v>306</v>
      </c>
      <c r="D98" s="32" t="s">
        <v>72</v>
      </c>
      <c r="E98" s="37">
        <v>1</v>
      </c>
      <c r="F98" s="35">
        <v>298.19</v>
      </c>
      <c r="G98" s="141">
        <f>F98*E98</f>
        <v>298.19</v>
      </c>
    </row>
    <row r="99" spans="1:7" ht="15">
      <c r="A99" s="140" t="s">
        <v>210</v>
      </c>
      <c r="B99" s="62"/>
      <c r="C99" s="212" t="s">
        <v>217</v>
      </c>
      <c r="D99" s="212"/>
      <c r="E99" s="212"/>
      <c r="F99" s="212"/>
      <c r="G99" s="213"/>
    </row>
    <row r="100" spans="1:7" ht="28.5">
      <c r="A100" s="136" t="s">
        <v>272</v>
      </c>
      <c r="B100" s="56" t="s">
        <v>219</v>
      </c>
      <c r="C100" s="8" t="s">
        <v>218</v>
      </c>
      <c r="D100" s="32" t="s">
        <v>222</v>
      </c>
      <c r="E100" s="37">
        <v>7</v>
      </c>
      <c r="F100" s="35">
        <v>76.59</v>
      </c>
      <c r="G100" s="126">
        <f aca="true" t="shared" si="1" ref="G100:G105">F100*E100</f>
        <v>536.13</v>
      </c>
    </row>
    <row r="101" spans="1:7" ht="28.5">
      <c r="A101" s="136" t="s">
        <v>211</v>
      </c>
      <c r="B101" s="56" t="s">
        <v>220</v>
      </c>
      <c r="C101" s="8" t="s">
        <v>224</v>
      </c>
      <c r="D101" s="32" t="s">
        <v>222</v>
      </c>
      <c r="E101" s="37">
        <v>4</v>
      </c>
      <c r="F101" s="35">
        <v>141.21</v>
      </c>
      <c r="G101" s="126">
        <f t="shared" si="1"/>
        <v>564.84</v>
      </c>
    </row>
    <row r="102" spans="1:7" ht="14.25">
      <c r="A102" s="136" t="s">
        <v>273</v>
      </c>
      <c r="B102" s="56" t="s">
        <v>221</v>
      </c>
      <c r="C102" s="8" t="s">
        <v>223</v>
      </c>
      <c r="D102" s="32" t="s">
        <v>222</v>
      </c>
      <c r="E102" s="37">
        <v>2</v>
      </c>
      <c r="F102" s="35">
        <v>91.45</v>
      </c>
      <c r="G102" s="126">
        <f t="shared" si="1"/>
        <v>182.9</v>
      </c>
    </row>
    <row r="103" spans="1:7" s="90" customFormat="1" ht="28.5">
      <c r="A103" s="136" t="s">
        <v>274</v>
      </c>
      <c r="B103" s="56" t="s">
        <v>225</v>
      </c>
      <c r="C103" s="8" t="s">
        <v>228</v>
      </c>
      <c r="D103" s="32" t="s">
        <v>222</v>
      </c>
      <c r="E103" s="37">
        <v>7</v>
      </c>
      <c r="F103" s="35">
        <v>71.55</v>
      </c>
      <c r="G103" s="126">
        <f t="shared" si="1"/>
        <v>500.84999999999997</v>
      </c>
    </row>
    <row r="104" spans="1:7" ht="28.5">
      <c r="A104" s="136" t="s">
        <v>275</v>
      </c>
      <c r="B104" s="56" t="s">
        <v>244</v>
      </c>
      <c r="C104" s="8" t="s">
        <v>243</v>
      </c>
      <c r="D104" s="32" t="s">
        <v>222</v>
      </c>
      <c r="E104" s="37">
        <v>2</v>
      </c>
      <c r="F104" s="35">
        <v>71.67</v>
      </c>
      <c r="G104" s="126">
        <f t="shared" si="1"/>
        <v>143.34</v>
      </c>
    </row>
    <row r="105" spans="1:7" ht="28.5">
      <c r="A105" s="136" t="s">
        <v>276</v>
      </c>
      <c r="B105" s="32" t="s">
        <v>226</v>
      </c>
      <c r="C105" s="8" t="s">
        <v>227</v>
      </c>
      <c r="D105" s="32" t="s">
        <v>222</v>
      </c>
      <c r="E105" s="37">
        <v>3</v>
      </c>
      <c r="F105" s="35">
        <v>146.22</v>
      </c>
      <c r="G105" s="126">
        <f t="shared" si="1"/>
        <v>438.65999999999997</v>
      </c>
    </row>
    <row r="106" spans="1:7" ht="15">
      <c r="A106" s="140" t="s">
        <v>212</v>
      </c>
      <c r="B106" s="62"/>
      <c r="C106" s="212" t="s">
        <v>229</v>
      </c>
      <c r="D106" s="212"/>
      <c r="E106" s="212"/>
      <c r="F106" s="212"/>
      <c r="G106" s="213"/>
    </row>
    <row r="107" spans="1:7" ht="34.5" customHeight="1">
      <c r="A107" s="136" t="s">
        <v>213</v>
      </c>
      <c r="B107" s="56" t="s">
        <v>230</v>
      </c>
      <c r="C107" s="8" t="s">
        <v>231</v>
      </c>
      <c r="D107" s="32" t="s">
        <v>56</v>
      </c>
      <c r="E107" s="37">
        <v>6</v>
      </c>
      <c r="F107" s="35">
        <v>42.16</v>
      </c>
      <c r="G107" s="126">
        <f>F107*E107</f>
        <v>252.95999999999998</v>
      </c>
    </row>
    <row r="108" spans="1:7" ht="31.5" customHeight="1">
      <c r="A108" s="136" t="s">
        <v>214</v>
      </c>
      <c r="B108" s="56" t="s">
        <v>233</v>
      </c>
      <c r="C108" s="8" t="s">
        <v>232</v>
      </c>
      <c r="D108" s="32" t="s">
        <v>56</v>
      </c>
      <c r="E108" s="37">
        <v>6</v>
      </c>
      <c r="F108" s="35">
        <v>39.81</v>
      </c>
      <c r="G108" s="126">
        <f>F108*E108</f>
        <v>238.86</v>
      </c>
    </row>
    <row r="109" spans="1:7" ht="18" customHeight="1">
      <c r="A109" s="140" t="s">
        <v>277</v>
      </c>
      <c r="B109" s="62"/>
      <c r="C109" s="212" t="s">
        <v>307</v>
      </c>
      <c r="D109" s="212"/>
      <c r="E109" s="212"/>
      <c r="F109" s="212"/>
      <c r="G109" s="213"/>
    </row>
    <row r="110" spans="1:7" ht="33" customHeight="1">
      <c r="A110" s="136" t="s">
        <v>278</v>
      </c>
      <c r="B110" s="7" t="s">
        <v>235</v>
      </c>
      <c r="C110" s="8" t="s">
        <v>234</v>
      </c>
      <c r="D110" s="32" t="s">
        <v>72</v>
      </c>
      <c r="E110" s="37">
        <v>5</v>
      </c>
      <c r="F110" s="35">
        <v>167.37</v>
      </c>
      <c r="G110" s="126">
        <f>F110*E110</f>
        <v>836.85</v>
      </c>
    </row>
    <row r="111" spans="1:7" ht="31.5" customHeight="1">
      <c r="A111" s="140" t="s">
        <v>279</v>
      </c>
      <c r="B111" s="62"/>
      <c r="C111" s="212" t="s">
        <v>236</v>
      </c>
      <c r="D111" s="212"/>
      <c r="E111" s="212"/>
      <c r="F111" s="212"/>
      <c r="G111" s="213"/>
    </row>
    <row r="112" spans="1:7" ht="31.5" customHeight="1">
      <c r="A112" s="136" t="s">
        <v>280</v>
      </c>
      <c r="B112" s="7">
        <v>141409</v>
      </c>
      <c r="C112" s="8" t="s">
        <v>245</v>
      </c>
      <c r="D112" s="32" t="s">
        <v>56</v>
      </c>
      <c r="E112" s="37">
        <v>6</v>
      </c>
      <c r="F112" s="35">
        <v>15.13</v>
      </c>
      <c r="G112" s="126">
        <f>F112*E112</f>
        <v>90.78</v>
      </c>
    </row>
    <row r="113" spans="1:7" ht="28.5">
      <c r="A113" s="136" t="s">
        <v>281</v>
      </c>
      <c r="B113" s="7">
        <v>141410</v>
      </c>
      <c r="C113" s="8" t="s">
        <v>318</v>
      </c>
      <c r="D113" s="32" t="s">
        <v>56</v>
      </c>
      <c r="E113" s="37">
        <v>45</v>
      </c>
      <c r="F113" s="35">
        <v>18.12</v>
      </c>
      <c r="G113" s="126">
        <f>F113*E113</f>
        <v>815.4000000000001</v>
      </c>
    </row>
    <row r="114" spans="1:7" ht="31.5" customHeight="1">
      <c r="A114" s="140" t="s">
        <v>282</v>
      </c>
      <c r="B114" s="62"/>
      <c r="C114" s="212" t="s">
        <v>237</v>
      </c>
      <c r="D114" s="212"/>
      <c r="E114" s="212"/>
      <c r="F114" s="212"/>
      <c r="G114" s="213"/>
    </row>
    <row r="115" spans="1:7" ht="32.25" customHeight="1">
      <c r="A115" s="136" t="s">
        <v>283</v>
      </c>
      <c r="B115" s="7">
        <v>141907</v>
      </c>
      <c r="C115" s="8" t="s">
        <v>240</v>
      </c>
      <c r="D115" s="32" t="s">
        <v>56</v>
      </c>
      <c r="E115" s="37">
        <v>15</v>
      </c>
      <c r="F115" s="35">
        <v>34.37</v>
      </c>
      <c r="G115" s="126">
        <f>F115*E115</f>
        <v>515.55</v>
      </c>
    </row>
    <row r="116" spans="1:7" ht="28.5">
      <c r="A116" s="136" t="s">
        <v>284</v>
      </c>
      <c r="B116" s="7">
        <v>141908</v>
      </c>
      <c r="C116" s="8" t="s">
        <v>239</v>
      </c>
      <c r="D116" s="32" t="s">
        <v>56</v>
      </c>
      <c r="E116" s="37">
        <v>33</v>
      </c>
      <c r="F116" s="35">
        <v>48.6</v>
      </c>
      <c r="G116" s="126">
        <f>F116*E116</f>
        <v>1603.8</v>
      </c>
    </row>
    <row r="117" spans="1:8" ht="28.5">
      <c r="A117" s="136" t="s">
        <v>285</v>
      </c>
      <c r="B117" s="7">
        <v>141909</v>
      </c>
      <c r="C117" s="8" t="s">
        <v>238</v>
      </c>
      <c r="D117" s="32" t="s">
        <v>56</v>
      </c>
      <c r="E117" s="37">
        <v>18</v>
      </c>
      <c r="F117" s="35">
        <v>53.3</v>
      </c>
      <c r="G117" s="126">
        <f>F117*E117</f>
        <v>959.4</v>
      </c>
      <c r="H117" s="36">
        <v>195.7</v>
      </c>
    </row>
    <row r="118" spans="1:7" ht="15">
      <c r="A118" s="140" t="s">
        <v>286</v>
      </c>
      <c r="B118" s="62"/>
      <c r="C118" s="212" t="s">
        <v>241</v>
      </c>
      <c r="D118" s="212"/>
      <c r="E118" s="212"/>
      <c r="F118" s="212"/>
      <c r="G118" s="213"/>
    </row>
    <row r="119" spans="1:7" ht="31.5" customHeight="1">
      <c r="A119" s="136" t="s">
        <v>287</v>
      </c>
      <c r="B119" s="7">
        <v>142201</v>
      </c>
      <c r="C119" s="8" t="s">
        <v>242</v>
      </c>
      <c r="D119" s="32" t="s">
        <v>56</v>
      </c>
      <c r="E119" s="37">
        <v>51</v>
      </c>
      <c r="F119" s="35">
        <v>10.16</v>
      </c>
      <c r="G119" s="126">
        <f>F119*E119</f>
        <v>518.16</v>
      </c>
    </row>
    <row r="120" spans="1:7" ht="29.25" customHeight="1">
      <c r="A120" s="133"/>
      <c r="B120" s="52"/>
      <c r="C120" s="2" t="s">
        <v>116</v>
      </c>
      <c r="D120" s="53"/>
      <c r="E120" s="54"/>
      <c r="F120" s="55"/>
      <c r="G120" s="142">
        <f>SUM(G98+G100+G101+G102+G103+G104+G105+G107+G108+G110+G112+G113+G115+G116+G117+G119)</f>
        <v>8496.67</v>
      </c>
    </row>
    <row r="121" spans="1:7" ht="14.25">
      <c r="A121" s="214"/>
      <c r="B121" s="215"/>
      <c r="C121" s="215"/>
      <c r="D121" s="215"/>
      <c r="E121" s="215"/>
      <c r="F121" s="215"/>
      <c r="G121" s="216"/>
    </row>
    <row r="122" spans="1:7" ht="30.75" customHeight="1">
      <c r="A122" s="107">
        <v>13</v>
      </c>
      <c r="B122" s="89"/>
      <c r="C122" s="91" t="s">
        <v>118</v>
      </c>
      <c r="D122" s="92"/>
      <c r="E122" s="93"/>
      <c r="F122" s="94"/>
      <c r="G122" s="119"/>
    </row>
    <row r="123" spans="1:7" ht="30" customHeight="1">
      <c r="A123" s="143" t="s">
        <v>53</v>
      </c>
      <c r="B123" s="47"/>
      <c r="C123" s="2" t="s">
        <v>120</v>
      </c>
      <c r="D123" s="48"/>
      <c r="E123" s="49"/>
      <c r="F123" s="50"/>
      <c r="G123" s="137"/>
    </row>
    <row r="124" spans="1:7" ht="31.5" customHeight="1">
      <c r="A124" s="144" t="s">
        <v>88</v>
      </c>
      <c r="B124" s="34">
        <v>150309</v>
      </c>
      <c r="C124" s="8" t="s">
        <v>319</v>
      </c>
      <c r="D124" s="32" t="s">
        <v>72</v>
      </c>
      <c r="E124" s="37">
        <v>1</v>
      </c>
      <c r="F124" s="35">
        <v>623.12</v>
      </c>
      <c r="G124" s="126">
        <f>E124*F124</f>
        <v>623.12</v>
      </c>
    </row>
    <row r="125" spans="1:7" ht="28.5">
      <c r="A125" s="144" t="s">
        <v>248</v>
      </c>
      <c r="B125" s="34">
        <v>150313</v>
      </c>
      <c r="C125" s="8" t="s">
        <v>138</v>
      </c>
      <c r="D125" s="32" t="s">
        <v>72</v>
      </c>
      <c r="E125" s="37">
        <v>1</v>
      </c>
      <c r="F125" s="35">
        <v>174.46</v>
      </c>
      <c r="G125" s="126">
        <f>E125*F125</f>
        <v>174.46</v>
      </c>
    </row>
    <row r="126" spans="1:7" ht="31.5" customHeight="1">
      <c r="A126" s="132" t="s">
        <v>119</v>
      </c>
      <c r="B126" s="47"/>
      <c r="C126" s="2" t="s">
        <v>145</v>
      </c>
      <c r="D126" s="48"/>
      <c r="E126" s="49"/>
      <c r="F126" s="50"/>
      <c r="G126" s="137"/>
    </row>
    <row r="127" spans="1:7" ht="42.75">
      <c r="A127" s="145" t="s">
        <v>139</v>
      </c>
      <c r="B127" s="32">
        <v>151302</v>
      </c>
      <c r="C127" s="8" t="s">
        <v>320</v>
      </c>
      <c r="D127" s="32" t="s">
        <v>72</v>
      </c>
      <c r="E127" s="37">
        <v>1</v>
      </c>
      <c r="F127" s="35">
        <v>19.62</v>
      </c>
      <c r="G127" s="126">
        <f>E127*F127</f>
        <v>19.62</v>
      </c>
    </row>
    <row r="128" spans="1:7" ht="42.75">
      <c r="A128" s="145" t="s">
        <v>140</v>
      </c>
      <c r="B128" s="34">
        <v>151321</v>
      </c>
      <c r="C128" s="8" t="s">
        <v>321</v>
      </c>
      <c r="D128" s="32" t="s">
        <v>72</v>
      </c>
      <c r="E128" s="37">
        <v>5</v>
      </c>
      <c r="F128" s="35">
        <v>51.44</v>
      </c>
      <c r="G128" s="126">
        <f>E128*F128</f>
        <v>257.2</v>
      </c>
    </row>
    <row r="129" spans="1:7" s="90" customFormat="1" ht="42.75">
      <c r="A129" s="145" t="s">
        <v>335</v>
      </c>
      <c r="B129" s="32">
        <v>151323</v>
      </c>
      <c r="C129" s="8" t="s">
        <v>322</v>
      </c>
      <c r="D129" s="32" t="s">
        <v>72</v>
      </c>
      <c r="E129" s="37">
        <v>5</v>
      </c>
      <c r="F129" s="35">
        <v>51.44</v>
      </c>
      <c r="G129" s="126">
        <f>E129*F129</f>
        <v>257.2</v>
      </c>
    </row>
    <row r="130" spans="1:7" ht="15.75" customHeight="1">
      <c r="A130" s="145" t="s">
        <v>336</v>
      </c>
      <c r="B130" s="32">
        <v>151331</v>
      </c>
      <c r="C130" s="8" t="s">
        <v>323</v>
      </c>
      <c r="D130" s="32" t="s">
        <v>72</v>
      </c>
      <c r="E130" s="37">
        <v>1</v>
      </c>
      <c r="F130" s="35">
        <v>184.53</v>
      </c>
      <c r="G130" s="126">
        <f>E130*F130</f>
        <v>184.53</v>
      </c>
    </row>
    <row r="131" spans="1:7" ht="15">
      <c r="A131" s="132" t="s">
        <v>166</v>
      </c>
      <c r="B131" s="47"/>
      <c r="C131" s="212" t="s">
        <v>241</v>
      </c>
      <c r="D131" s="212"/>
      <c r="E131" s="212"/>
      <c r="F131" s="212"/>
      <c r="G131" s="213"/>
    </row>
    <row r="132" spans="1:7" ht="28.5">
      <c r="A132" s="136" t="s">
        <v>167</v>
      </c>
      <c r="B132" s="32">
        <v>151601</v>
      </c>
      <c r="C132" s="8" t="s">
        <v>333</v>
      </c>
      <c r="D132" s="32" t="s">
        <v>56</v>
      </c>
      <c r="E132" s="37">
        <v>324</v>
      </c>
      <c r="F132" s="35">
        <v>10.17</v>
      </c>
      <c r="G132" s="126">
        <f>E132*F132</f>
        <v>3295.08</v>
      </c>
    </row>
    <row r="133" spans="1:7" ht="15">
      <c r="A133" s="132" t="s">
        <v>141</v>
      </c>
      <c r="B133" s="47"/>
      <c r="C133" s="212" t="s">
        <v>148</v>
      </c>
      <c r="D133" s="212"/>
      <c r="E133" s="212"/>
      <c r="F133" s="212"/>
      <c r="G133" s="213"/>
    </row>
    <row r="134" spans="1:7" ht="42.75">
      <c r="A134" s="145" t="s">
        <v>143</v>
      </c>
      <c r="B134" s="32">
        <v>151706</v>
      </c>
      <c r="C134" s="8" t="s">
        <v>334</v>
      </c>
      <c r="D134" s="32" t="s">
        <v>72</v>
      </c>
      <c r="E134" s="37">
        <v>1</v>
      </c>
      <c r="F134" s="35">
        <v>5421.6</v>
      </c>
      <c r="G134" s="126">
        <f>E134*F134</f>
        <v>5421.6</v>
      </c>
    </row>
    <row r="135" spans="1:7" ht="44.25" customHeight="1">
      <c r="A135" s="132" t="s">
        <v>146</v>
      </c>
      <c r="B135" s="47"/>
      <c r="C135" s="212" t="s">
        <v>149</v>
      </c>
      <c r="D135" s="212"/>
      <c r="E135" s="212"/>
      <c r="F135" s="212"/>
      <c r="G135" s="213"/>
    </row>
    <row r="136" spans="1:7" ht="57">
      <c r="A136" s="145" t="s">
        <v>147</v>
      </c>
      <c r="B136" s="32">
        <v>151801</v>
      </c>
      <c r="C136" s="8" t="s">
        <v>150</v>
      </c>
      <c r="D136" s="32" t="s">
        <v>72</v>
      </c>
      <c r="E136" s="37">
        <v>28</v>
      </c>
      <c r="F136" s="35">
        <v>160.21</v>
      </c>
      <c r="G136" s="126">
        <f aca="true" t="shared" si="2" ref="G136:G142">E136*F136</f>
        <v>4485.88</v>
      </c>
    </row>
    <row r="137" spans="1:7" ht="57">
      <c r="A137" s="145" t="s">
        <v>337</v>
      </c>
      <c r="B137" s="32">
        <v>151803</v>
      </c>
      <c r="C137" s="8" t="s">
        <v>345</v>
      </c>
      <c r="D137" s="32" t="s">
        <v>72</v>
      </c>
      <c r="E137" s="37">
        <v>44</v>
      </c>
      <c r="F137" s="35">
        <v>163.47</v>
      </c>
      <c r="G137" s="126">
        <f t="shared" si="2"/>
        <v>7192.68</v>
      </c>
    </row>
    <row r="138" spans="1:7" ht="57">
      <c r="A138" s="145" t="s">
        <v>338</v>
      </c>
      <c r="B138" s="32">
        <v>151805</v>
      </c>
      <c r="C138" s="8" t="s">
        <v>151</v>
      </c>
      <c r="D138" s="32" t="s">
        <v>72</v>
      </c>
      <c r="E138" s="37">
        <v>2</v>
      </c>
      <c r="F138" s="35">
        <v>370.17</v>
      </c>
      <c r="G138" s="126">
        <f t="shared" si="2"/>
        <v>740.34</v>
      </c>
    </row>
    <row r="139" spans="1:7" ht="29.25" customHeight="1">
      <c r="A139" s="145" t="s">
        <v>339</v>
      </c>
      <c r="B139" s="32">
        <v>151806</v>
      </c>
      <c r="C139" s="8" t="s">
        <v>152</v>
      </c>
      <c r="D139" s="32" t="s">
        <v>72</v>
      </c>
      <c r="E139" s="37">
        <v>2</v>
      </c>
      <c r="F139" s="35">
        <v>225.51</v>
      </c>
      <c r="G139" s="126">
        <f t="shared" si="2"/>
        <v>451.02</v>
      </c>
    </row>
    <row r="140" spans="1:7" ht="15" customHeight="1">
      <c r="A140" s="145" t="s">
        <v>340</v>
      </c>
      <c r="B140" s="32">
        <v>151809</v>
      </c>
      <c r="C140" s="8" t="s">
        <v>153</v>
      </c>
      <c r="D140" s="32" t="s">
        <v>72</v>
      </c>
      <c r="E140" s="37">
        <v>4</v>
      </c>
      <c r="F140" s="35">
        <v>143.74</v>
      </c>
      <c r="G140" s="126">
        <f t="shared" si="2"/>
        <v>574.96</v>
      </c>
    </row>
    <row r="141" spans="1:7" ht="57">
      <c r="A141" s="145" t="s">
        <v>341</v>
      </c>
      <c r="B141" s="32">
        <v>151810</v>
      </c>
      <c r="C141" s="8" t="s">
        <v>325</v>
      </c>
      <c r="D141" s="32" t="s">
        <v>72</v>
      </c>
      <c r="E141" s="37">
        <v>2</v>
      </c>
      <c r="F141" s="35">
        <v>274.42</v>
      </c>
      <c r="G141" s="126">
        <f t="shared" si="2"/>
        <v>548.84</v>
      </c>
    </row>
    <row r="142" spans="1:7" ht="71.25">
      <c r="A142" s="145" t="s">
        <v>342</v>
      </c>
      <c r="B142" s="32">
        <v>151811</v>
      </c>
      <c r="C142" s="8" t="s">
        <v>154</v>
      </c>
      <c r="D142" s="32" t="s">
        <v>72</v>
      </c>
      <c r="E142" s="37">
        <v>2</v>
      </c>
      <c r="F142" s="35">
        <v>171.2</v>
      </c>
      <c r="G142" s="126">
        <f t="shared" si="2"/>
        <v>342.4</v>
      </c>
    </row>
    <row r="143" spans="1:7" ht="57">
      <c r="A143" s="145" t="s">
        <v>343</v>
      </c>
      <c r="B143" s="32">
        <v>151816</v>
      </c>
      <c r="C143" s="8" t="s">
        <v>324</v>
      </c>
      <c r="D143" s="32" t="s">
        <v>72</v>
      </c>
      <c r="E143" s="37">
        <v>1</v>
      </c>
      <c r="F143" s="35">
        <v>204.2</v>
      </c>
      <c r="G143" s="126">
        <f>E143*F143</f>
        <v>204.2</v>
      </c>
    </row>
    <row r="144" spans="1:7" ht="57">
      <c r="A144" s="145" t="s">
        <v>344</v>
      </c>
      <c r="B144" s="32" t="s">
        <v>97</v>
      </c>
      <c r="C144" s="8" t="s">
        <v>326</v>
      </c>
      <c r="D144" s="32" t="s">
        <v>72</v>
      </c>
      <c r="E144" s="37">
        <v>9</v>
      </c>
      <c r="F144" s="35">
        <v>128.11</v>
      </c>
      <c r="G144" s="126">
        <f>E144*F144</f>
        <v>1152.9900000000002</v>
      </c>
    </row>
    <row r="145" spans="1:7" ht="60" customHeight="1">
      <c r="A145" s="146"/>
      <c r="B145" s="71"/>
      <c r="C145" s="2" t="s">
        <v>46</v>
      </c>
      <c r="D145" s="53"/>
      <c r="E145" s="54"/>
      <c r="F145" s="55"/>
      <c r="G145" s="142">
        <f>SUM(G124+G125+G127+G128+G129+G130+G132+G134+G136+G137+G138+G139+G140+G141+G142+G143+G144)</f>
        <v>25926.120000000006</v>
      </c>
    </row>
    <row r="146" spans="1:7" ht="59.25" customHeight="1">
      <c r="A146" s="147"/>
      <c r="B146" s="86"/>
      <c r="C146" s="86"/>
      <c r="D146" s="86"/>
      <c r="E146" s="86"/>
      <c r="F146" s="86"/>
      <c r="G146" s="148"/>
    </row>
    <row r="147" spans="1:7" ht="59.25" customHeight="1">
      <c r="A147" s="107">
        <v>14</v>
      </c>
      <c r="B147" s="89"/>
      <c r="C147" s="91" t="s">
        <v>131</v>
      </c>
      <c r="D147" s="92"/>
      <c r="E147" s="93"/>
      <c r="F147" s="94"/>
      <c r="G147" s="119"/>
    </row>
    <row r="148" spans="1:7" ht="59.25" customHeight="1">
      <c r="A148" s="132" t="s">
        <v>246</v>
      </c>
      <c r="B148" s="47"/>
      <c r="C148" s="2" t="s">
        <v>132</v>
      </c>
      <c r="D148" s="48"/>
      <c r="E148" s="49"/>
      <c r="F148" s="50"/>
      <c r="G148" s="137"/>
    </row>
    <row r="149" spans="1:7" ht="71.25" customHeight="1">
      <c r="A149" s="144" t="s">
        <v>247</v>
      </c>
      <c r="B149" s="34">
        <v>160108</v>
      </c>
      <c r="C149" s="8" t="s">
        <v>164</v>
      </c>
      <c r="D149" s="32" t="s">
        <v>72</v>
      </c>
      <c r="E149" s="37">
        <v>3</v>
      </c>
      <c r="F149" s="35">
        <v>115.14</v>
      </c>
      <c r="G149" s="126">
        <f>E149*F149</f>
        <v>345.42</v>
      </c>
    </row>
    <row r="150" spans="1:7" ht="60.75" customHeight="1">
      <c r="A150" s="144" t="s">
        <v>288</v>
      </c>
      <c r="B150" s="53">
        <v>160115</v>
      </c>
      <c r="C150" s="8" t="s">
        <v>133</v>
      </c>
      <c r="D150" s="53" t="s">
        <v>56</v>
      </c>
      <c r="E150" s="37">
        <v>50</v>
      </c>
      <c r="F150" s="35">
        <v>16.59</v>
      </c>
      <c r="G150" s="126">
        <f>E150*F150</f>
        <v>829.5</v>
      </c>
    </row>
    <row r="151" spans="1:7" ht="14.25">
      <c r="A151" s="144" t="s">
        <v>289</v>
      </c>
      <c r="B151" s="53">
        <v>160120</v>
      </c>
      <c r="C151" s="8" t="s">
        <v>165</v>
      </c>
      <c r="D151" s="32" t="s">
        <v>72</v>
      </c>
      <c r="E151" s="37">
        <v>3</v>
      </c>
      <c r="F151" s="35">
        <v>32.06</v>
      </c>
      <c r="G151" s="126">
        <f>E151*F151</f>
        <v>96.18</v>
      </c>
    </row>
    <row r="152" spans="1:7" ht="15">
      <c r="A152" s="133"/>
      <c r="B152" s="52"/>
      <c r="C152" s="2" t="s">
        <v>290</v>
      </c>
      <c r="D152" s="53"/>
      <c r="E152" s="54"/>
      <c r="F152" s="55"/>
      <c r="G152" s="142">
        <f>SUM(G149+G150+G151)</f>
        <v>1271.1000000000001</v>
      </c>
    </row>
    <row r="153" spans="1:7" ht="14.25">
      <c r="A153" s="214"/>
      <c r="B153" s="215"/>
      <c r="C153" s="215"/>
      <c r="D153" s="215"/>
      <c r="E153" s="215"/>
      <c r="F153" s="215"/>
      <c r="G153" s="216"/>
    </row>
    <row r="154" spans="1:7" s="90" customFormat="1" ht="15">
      <c r="A154" s="107">
        <v>15</v>
      </c>
      <c r="B154" s="89"/>
      <c r="C154" s="218" t="s">
        <v>121</v>
      </c>
      <c r="D154" s="218"/>
      <c r="E154" s="218"/>
      <c r="F154" s="218"/>
      <c r="G154" s="219"/>
    </row>
    <row r="155" spans="1:7" ht="15.75" customHeight="1">
      <c r="A155" s="132" t="s">
        <v>53</v>
      </c>
      <c r="B155" s="47"/>
      <c r="C155" s="2" t="s">
        <v>122</v>
      </c>
      <c r="D155" s="48"/>
      <c r="E155" s="49"/>
      <c r="F155" s="50"/>
      <c r="G155" s="137"/>
    </row>
    <row r="156" spans="1:7" ht="33" customHeight="1">
      <c r="A156" s="144" t="s">
        <v>88</v>
      </c>
      <c r="B156" s="34">
        <v>170110</v>
      </c>
      <c r="C156" s="8" t="s">
        <v>255</v>
      </c>
      <c r="D156" s="32" t="s">
        <v>72</v>
      </c>
      <c r="E156" s="37">
        <v>2</v>
      </c>
      <c r="F156" s="35">
        <v>53.98</v>
      </c>
      <c r="G156" s="126">
        <f>E156*F156</f>
        <v>107.96</v>
      </c>
    </row>
    <row r="157" spans="1:7" ht="29.25" customHeight="1">
      <c r="A157" s="144" t="s">
        <v>248</v>
      </c>
      <c r="B157" s="32">
        <v>170118</v>
      </c>
      <c r="C157" s="8" t="s">
        <v>254</v>
      </c>
      <c r="D157" s="32" t="s">
        <v>72</v>
      </c>
      <c r="E157" s="37">
        <v>2</v>
      </c>
      <c r="F157" s="35">
        <v>61.86</v>
      </c>
      <c r="G157" s="126">
        <f>E157*F157</f>
        <v>123.72</v>
      </c>
    </row>
    <row r="158" spans="1:7" ht="18" customHeight="1">
      <c r="A158" s="144" t="s">
        <v>249</v>
      </c>
      <c r="B158" s="32">
        <v>170120</v>
      </c>
      <c r="C158" s="8" t="s">
        <v>253</v>
      </c>
      <c r="D158" s="32" t="s">
        <v>72</v>
      </c>
      <c r="E158" s="37">
        <v>2</v>
      </c>
      <c r="F158" s="35">
        <v>274.55</v>
      </c>
      <c r="G158" s="126">
        <f>E158*F158</f>
        <v>549.1</v>
      </c>
    </row>
    <row r="159" spans="1:7" ht="28.5">
      <c r="A159" s="144" t="s">
        <v>291</v>
      </c>
      <c r="B159" s="32">
        <v>170129</v>
      </c>
      <c r="C159" s="8" t="s">
        <v>123</v>
      </c>
      <c r="D159" s="32" t="s">
        <v>72</v>
      </c>
      <c r="E159" s="37">
        <v>2</v>
      </c>
      <c r="F159" s="35">
        <v>561.64</v>
      </c>
      <c r="G159" s="126">
        <f>E159*F159</f>
        <v>1123.28</v>
      </c>
    </row>
    <row r="160" spans="1:7" ht="15">
      <c r="A160" s="132" t="s">
        <v>119</v>
      </c>
      <c r="B160" s="47"/>
      <c r="C160" s="2" t="s">
        <v>124</v>
      </c>
      <c r="D160" s="48"/>
      <c r="E160" s="49"/>
      <c r="F160" s="50"/>
      <c r="G160" s="137"/>
    </row>
    <row r="161" spans="1:7" s="90" customFormat="1" ht="14.25">
      <c r="A161" s="144" t="s">
        <v>139</v>
      </c>
      <c r="B161" s="34">
        <v>170220</v>
      </c>
      <c r="C161" s="8" t="s">
        <v>125</v>
      </c>
      <c r="D161" s="32" t="s">
        <v>1</v>
      </c>
      <c r="E161" s="37">
        <v>5.76</v>
      </c>
      <c r="F161" s="35">
        <v>376.4</v>
      </c>
      <c r="G161" s="126">
        <f>E161*F161</f>
        <v>2168.064</v>
      </c>
    </row>
    <row r="162" spans="1:7" ht="28.5">
      <c r="A162" s="144" t="s">
        <v>140</v>
      </c>
      <c r="B162" s="32">
        <v>170221</v>
      </c>
      <c r="C162" s="8" t="s">
        <v>327</v>
      </c>
      <c r="D162" s="32" t="s">
        <v>1</v>
      </c>
      <c r="E162" s="37">
        <v>4.36</v>
      </c>
      <c r="F162" s="35">
        <v>15.85</v>
      </c>
      <c r="G162" s="126">
        <f>E162*F162</f>
        <v>69.10600000000001</v>
      </c>
    </row>
    <row r="163" spans="1:7" ht="30.75" customHeight="1">
      <c r="A163" s="132" t="s">
        <v>166</v>
      </c>
      <c r="B163" s="47"/>
      <c r="C163" s="212" t="s">
        <v>126</v>
      </c>
      <c r="D163" s="212"/>
      <c r="E163" s="212"/>
      <c r="F163" s="212"/>
      <c r="G163" s="213"/>
    </row>
    <row r="164" spans="1:7" ht="33" customHeight="1">
      <c r="A164" s="144" t="s">
        <v>167</v>
      </c>
      <c r="B164" s="34">
        <v>170304</v>
      </c>
      <c r="C164" s="8" t="s">
        <v>127</v>
      </c>
      <c r="D164" s="32" t="s">
        <v>72</v>
      </c>
      <c r="E164" s="37">
        <v>2</v>
      </c>
      <c r="F164" s="35">
        <v>74.22</v>
      </c>
      <c r="G164" s="126">
        <f>E164*F164</f>
        <v>148.44</v>
      </c>
    </row>
    <row r="165" spans="1:7" ht="45" customHeight="1">
      <c r="A165" s="144" t="s">
        <v>168</v>
      </c>
      <c r="B165" s="32">
        <v>170313</v>
      </c>
      <c r="C165" s="8" t="s">
        <v>136</v>
      </c>
      <c r="D165" s="32" t="s">
        <v>72</v>
      </c>
      <c r="E165" s="37">
        <v>1</v>
      </c>
      <c r="F165" s="35">
        <v>72.15</v>
      </c>
      <c r="G165" s="126">
        <f>E165*F165</f>
        <v>72.15</v>
      </c>
    </row>
    <row r="166" spans="1:7" ht="28.5">
      <c r="A166" s="144" t="s">
        <v>292</v>
      </c>
      <c r="B166" s="32">
        <v>170315</v>
      </c>
      <c r="C166" s="8" t="s">
        <v>128</v>
      </c>
      <c r="D166" s="32" t="s">
        <v>72</v>
      </c>
      <c r="E166" s="37">
        <v>4</v>
      </c>
      <c r="F166" s="35">
        <v>99.63</v>
      </c>
      <c r="G166" s="126">
        <f>E166*F166</f>
        <v>398.52</v>
      </c>
    </row>
    <row r="167" spans="1:7" ht="15.75" customHeight="1">
      <c r="A167" s="144" t="s">
        <v>293</v>
      </c>
      <c r="B167" s="32">
        <v>170316</v>
      </c>
      <c r="C167" s="8" t="s">
        <v>258</v>
      </c>
      <c r="D167" s="32" t="s">
        <v>72</v>
      </c>
      <c r="E167" s="37">
        <v>2</v>
      </c>
      <c r="F167" s="35">
        <v>59.13</v>
      </c>
      <c r="G167" s="126">
        <f>E167*F167</f>
        <v>118.26</v>
      </c>
    </row>
    <row r="168" spans="1:7" ht="17.25" customHeight="1">
      <c r="A168" s="144" t="s">
        <v>294</v>
      </c>
      <c r="B168" s="32">
        <v>170328</v>
      </c>
      <c r="C168" s="8" t="s">
        <v>259</v>
      </c>
      <c r="D168" s="32" t="s">
        <v>72</v>
      </c>
      <c r="E168" s="37">
        <v>5</v>
      </c>
      <c r="F168" s="35">
        <v>51.48</v>
      </c>
      <c r="G168" s="126">
        <f>E168*F168</f>
        <v>257.4</v>
      </c>
    </row>
    <row r="169" spans="1:7" ht="15">
      <c r="A169" s="132" t="s">
        <v>141</v>
      </c>
      <c r="B169" s="47"/>
      <c r="C169" s="2" t="s">
        <v>129</v>
      </c>
      <c r="D169" s="48"/>
      <c r="E169" s="49"/>
      <c r="F169" s="50"/>
      <c r="G169" s="137"/>
    </row>
    <row r="170" spans="1:7" ht="15.75" customHeight="1">
      <c r="A170" s="144" t="s">
        <v>143</v>
      </c>
      <c r="B170" s="34">
        <v>170519</v>
      </c>
      <c r="C170" s="8" t="s">
        <v>142</v>
      </c>
      <c r="D170" s="32" t="s">
        <v>72</v>
      </c>
      <c r="E170" s="37">
        <v>2</v>
      </c>
      <c r="F170" s="35">
        <v>233.97</v>
      </c>
      <c r="G170" s="126">
        <f>E170*F170</f>
        <v>467.94</v>
      </c>
    </row>
    <row r="171" spans="1:7" ht="33" customHeight="1">
      <c r="A171" s="144" t="s">
        <v>144</v>
      </c>
      <c r="B171" s="32">
        <v>170530</v>
      </c>
      <c r="C171" s="8" t="s">
        <v>137</v>
      </c>
      <c r="D171" s="32" t="s">
        <v>72</v>
      </c>
      <c r="E171" s="37">
        <v>4</v>
      </c>
      <c r="F171" s="35">
        <v>368.75</v>
      </c>
      <c r="G171" s="126">
        <f>E171*F171</f>
        <v>1475</v>
      </c>
    </row>
    <row r="172" spans="1:7" ht="29.25" customHeight="1">
      <c r="A172" s="144" t="s">
        <v>169</v>
      </c>
      <c r="B172" s="32">
        <v>170537</v>
      </c>
      <c r="C172" s="8" t="s">
        <v>130</v>
      </c>
      <c r="D172" s="32" t="s">
        <v>72</v>
      </c>
      <c r="E172" s="37">
        <v>2</v>
      </c>
      <c r="F172" s="35">
        <v>37.63</v>
      </c>
      <c r="G172" s="126">
        <f>E172*F172</f>
        <v>75.26</v>
      </c>
    </row>
    <row r="173" spans="1:7" ht="32.25" customHeight="1">
      <c r="A173" s="144" t="s">
        <v>170</v>
      </c>
      <c r="B173" s="32">
        <v>170549</v>
      </c>
      <c r="C173" s="8" t="s">
        <v>351</v>
      </c>
      <c r="D173" s="32" t="s">
        <v>72</v>
      </c>
      <c r="E173" s="37">
        <v>1</v>
      </c>
      <c r="F173" s="35">
        <v>2166.58</v>
      </c>
      <c r="G173" s="126">
        <f>E173*F173</f>
        <v>2166.58</v>
      </c>
    </row>
    <row r="174" spans="1:7" ht="47.25" customHeight="1">
      <c r="A174" s="144" t="s">
        <v>295</v>
      </c>
      <c r="B174" s="32">
        <v>170555</v>
      </c>
      <c r="C174" s="8" t="s">
        <v>261</v>
      </c>
      <c r="D174" s="32" t="s">
        <v>72</v>
      </c>
      <c r="E174" s="37">
        <v>1</v>
      </c>
      <c r="F174" s="35">
        <v>198.12</v>
      </c>
      <c r="G174" s="126">
        <f>E174*F174</f>
        <v>198.12</v>
      </c>
    </row>
    <row r="175" spans="1:7" ht="15">
      <c r="A175" s="133"/>
      <c r="B175" s="52"/>
      <c r="C175" s="2" t="s">
        <v>155</v>
      </c>
      <c r="D175" s="53"/>
      <c r="E175" s="54"/>
      <c r="F175" s="55"/>
      <c r="G175" s="142">
        <f>SUM(G156+G157+G158+G159+G161+G162+G164+G165+G166+G167+G168+G170+G171+G172+G174+G173)</f>
        <v>9518.899999999998</v>
      </c>
    </row>
    <row r="176" spans="1:7" ht="15.75" customHeight="1">
      <c r="A176" s="214"/>
      <c r="B176" s="215"/>
      <c r="C176" s="215"/>
      <c r="D176" s="215"/>
      <c r="E176" s="215"/>
      <c r="F176" s="215"/>
      <c r="G176" s="216"/>
    </row>
    <row r="177" spans="1:7" ht="15">
      <c r="A177" s="107">
        <v>16</v>
      </c>
      <c r="B177" s="89"/>
      <c r="C177" s="91" t="s">
        <v>134</v>
      </c>
      <c r="D177" s="92"/>
      <c r="E177" s="93"/>
      <c r="F177" s="94"/>
      <c r="G177" s="119"/>
    </row>
    <row r="178" spans="1:7" ht="60.75" customHeight="1">
      <c r="A178" s="132" t="s">
        <v>250</v>
      </c>
      <c r="B178" s="6"/>
      <c r="C178" s="85" t="s">
        <v>135</v>
      </c>
      <c r="D178" s="48"/>
      <c r="E178" s="49"/>
      <c r="F178" s="50"/>
      <c r="G178" s="128"/>
    </row>
    <row r="179" spans="1:7" ht="28.5">
      <c r="A179" s="144" t="s">
        <v>251</v>
      </c>
      <c r="B179" s="34" t="s">
        <v>97</v>
      </c>
      <c r="C179" s="8" t="s">
        <v>328</v>
      </c>
      <c r="D179" s="32" t="s">
        <v>72</v>
      </c>
      <c r="E179" s="37">
        <v>28</v>
      </c>
      <c r="F179" s="35">
        <v>32.72</v>
      </c>
      <c r="G179" s="126">
        <f>E179*F179</f>
        <v>916.16</v>
      </c>
    </row>
    <row r="180" spans="1:7" ht="15">
      <c r="A180" s="132" t="s">
        <v>252</v>
      </c>
      <c r="B180" s="6"/>
      <c r="C180" s="85" t="s">
        <v>157</v>
      </c>
      <c r="D180" s="48"/>
      <c r="E180" s="49"/>
      <c r="F180" s="50"/>
      <c r="G180" s="128"/>
    </row>
    <row r="181" spans="1:7" ht="28.5">
      <c r="A181" s="144" t="s">
        <v>296</v>
      </c>
      <c r="B181" s="34">
        <v>180201</v>
      </c>
      <c r="C181" s="8" t="s">
        <v>158</v>
      </c>
      <c r="D181" s="32" t="s">
        <v>72</v>
      </c>
      <c r="E181" s="37">
        <v>48</v>
      </c>
      <c r="F181" s="35">
        <v>29.39</v>
      </c>
      <c r="G181" s="126">
        <f aca="true" t="shared" si="3" ref="G181:G186">E181*F181</f>
        <v>1410.72</v>
      </c>
    </row>
    <row r="182" spans="1:7" ht="28.5">
      <c r="A182" s="144" t="s">
        <v>297</v>
      </c>
      <c r="B182" s="34">
        <v>180204</v>
      </c>
      <c r="C182" s="8" t="s">
        <v>329</v>
      </c>
      <c r="D182" s="32" t="s">
        <v>72</v>
      </c>
      <c r="E182" s="37">
        <v>9</v>
      </c>
      <c r="F182" s="35">
        <v>21.83</v>
      </c>
      <c r="G182" s="126">
        <f t="shared" si="3"/>
        <v>196.46999999999997</v>
      </c>
    </row>
    <row r="183" spans="1:7" ht="28.5">
      <c r="A183" s="144" t="s">
        <v>298</v>
      </c>
      <c r="B183" s="34">
        <v>180205</v>
      </c>
      <c r="C183" s="8" t="s">
        <v>159</v>
      </c>
      <c r="D183" s="32" t="s">
        <v>72</v>
      </c>
      <c r="E183" s="37">
        <v>4</v>
      </c>
      <c r="F183" s="35">
        <v>33.48</v>
      </c>
      <c r="G183" s="126">
        <f t="shared" si="3"/>
        <v>133.92</v>
      </c>
    </row>
    <row r="184" spans="1:7" s="90" customFormat="1" ht="28.5">
      <c r="A184" s="144" t="s">
        <v>299</v>
      </c>
      <c r="B184" s="34">
        <v>180206</v>
      </c>
      <c r="C184" s="8" t="s">
        <v>352</v>
      </c>
      <c r="D184" s="32" t="s">
        <v>72</v>
      </c>
      <c r="E184" s="37">
        <v>2</v>
      </c>
      <c r="F184" s="35">
        <v>28.22</v>
      </c>
      <c r="G184" s="126">
        <f t="shared" si="3"/>
        <v>56.44</v>
      </c>
    </row>
    <row r="185" spans="1:7" ht="15.75" customHeight="1">
      <c r="A185" s="144" t="s">
        <v>331</v>
      </c>
      <c r="B185" s="7" t="s">
        <v>314</v>
      </c>
      <c r="C185" s="8" t="s">
        <v>315</v>
      </c>
      <c r="D185" s="32" t="s">
        <v>72</v>
      </c>
      <c r="E185" s="37">
        <v>2</v>
      </c>
      <c r="F185" s="35">
        <v>43.1</v>
      </c>
      <c r="G185" s="126">
        <f t="shared" si="3"/>
        <v>86.2</v>
      </c>
    </row>
    <row r="186" spans="1:8" ht="28.5">
      <c r="A186" s="144" t="s">
        <v>332</v>
      </c>
      <c r="B186" s="34">
        <v>180212</v>
      </c>
      <c r="C186" s="8" t="s">
        <v>330</v>
      </c>
      <c r="D186" s="32" t="s">
        <v>72</v>
      </c>
      <c r="E186" s="37">
        <v>1</v>
      </c>
      <c r="F186" s="35">
        <v>46.27</v>
      </c>
      <c r="G186" s="126">
        <f t="shared" si="3"/>
        <v>46.27</v>
      </c>
      <c r="H186" s="36">
        <v>25</v>
      </c>
    </row>
    <row r="187" spans="1:7" ht="15.75" customHeight="1">
      <c r="A187" s="132" t="s">
        <v>256</v>
      </c>
      <c r="B187" s="6"/>
      <c r="C187" s="74" t="s">
        <v>129</v>
      </c>
      <c r="D187" s="48"/>
      <c r="E187" s="49"/>
      <c r="F187" s="50"/>
      <c r="G187" s="128"/>
    </row>
    <row r="188" spans="1:7" ht="14.25">
      <c r="A188" s="144" t="s">
        <v>257</v>
      </c>
      <c r="B188" s="34">
        <v>180809</v>
      </c>
      <c r="C188" s="8" t="s">
        <v>160</v>
      </c>
      <c r="D188" s="32" t="s">
        <v>72</v>
      </c>
      <c r="E188" s="37">
        <v>2</v>
      </c>
      <c r="F188" s="35">
        <v>79.14</v>
      </c>
      <c r="G188" s="126">
        <f>E188*F188</f>
        <v>158.28</v>
      </c>
    </row>
    <row r="189" spans="1:7" ht="15">
      <c r="A189" s="133"/>
      <c r="B189" s="52"/>
      <c r="C189" s="2" t="s">
        <v>260</v>
      </c>
      <c r="D189" s="53"/>
      <c r="E189" s="54"/>
      <c r="F189" s="55"/>
      <c r="G189" s="142">
        <f>SUM(G179+G181+G182+G183+G184+G185+G186+G188)</f>
        <v>3004.46</v>
      </c>
    </row>
    <row r="190" spans="1:7" ht="14.25">
      <c r="A190" s="214"/>
      <c r="B190" s="215"/>
      <c r="C190" s="215"/>
      <c r="D190" s="215"/>
      <c r="E190" s="215"/>
      <c r="F190" s="215"/>
      <c r="G190" s="216"/>
    </row>
    <row r="191" spans="1:7" ht="15">
      <c r="A191" s="107">
        <v>17</v>
      </c>
      <c r="B191" s="89"/>
      <c r="C191" s="91" t="s">
        <v>51</v>
      </c>
      <c r="D191" s="92"/>
      <c r="E191" s="93"/>
      <c r="F191" s="94"/>
      <c r="G191" s="119"/>
    </row>
    <row r="192" spans="1:8" ht="15">
      <c r="A192" s="132" t="s">
        <v>262</v>
      </c>
      <c r="B192" s="47"/>
      <c r="C192" s="2" t="s">
        <v>86</v>
      </c>
      <c r="D192" s="48"/>
      <c r="E192" s="49"/>
      <c r="F192" s="50"/>
      <c r="G192" s="128"/>
      <c r="H192" s="36">
        <v>31.74</v>
      </c>
    </row>
    <row r="193" spans="1:7" ht="42.75">
      <c r="A193" s="144" t="s">
        <v>263</v>
      </c>
      <c r="B193" s="7">
        <v>190101</v>
      </c>
      <c r="C193" s="8" t="s">
        <v>316</v>
      </c>
      <c r="D193" s="32" t="s">
        <v>1</v>
      </c>
      <c r="E193" s="37">
        <v>325.8</v>
      </c>
      <c r="F193" s="35">
        <v>11.7</v>
      </c>
      <c r="G193" s="126">
        <f>E193*F193</f>
        <v>3811.86</v>
      </c>
    </row>
    <row r="194" spans="1:7" ht="15.75" customHeight="1">
      <c r="A194" s="144" t="s">
        <v>300</v>
      </c>
      <c r="B194" s="7">
        <v>190103</v>
      </c>
      <c r="C194" s="8" t="s">
        <v>347</v>
      </c>
      <c r="D194" s="32" t="s">
        <v>1</v>
      </c>
      <c r="E194" s="37">
        <v>91.18</v>
      </c>
      <c r="F194" s="35">
        <v>16.38</v>
      </c>
      <c r="G194" s="126">
        <f>E194*F194</f>
        <v>1493.5284</v>
      </c>
    </row>
    <row r="195" spans="1:7" ht="42.75">
      <c r="A195" s="144" t="s">
        <v>301</v>
      </c>
      <c r="B195" s="34">
        <v>190115</v>
      </c>
      <c r="C195" s="8" t="s">
        <v>308</v>
      </c>
      <c r="D195" s="32" t="s">
        <v>1</v>
      </c>
      <c r="E195" s="37">
        <v>325.8</v>
      </c>
      <c r="F195" s="35">
        <v>17.16</v>
      </c>
      <c r="G195" s="126">
        <f>E195*F195</f>
        <v>5590.728</v>
      </c>
    </row>
    <row r="196" spans="1:7" ht="42.75">
      <c r="A196" s="144" t="s">
        <v>302</v>
      </c>
      <c r="B196" s="34">
        <v>190106</v>
      </c>
      <c r="C196" s="8" t="s">
        <v>89</v>
      </c>
      <c r="D196" s="32" t="s">
        <v>1</v>
      </c>
      <c r="E196" s="37">
        <v>257.95</v>
      </c>
      <c r="F196" s="35">
        <v>21.82</v>
      </c>
      <c r="G196" s="126">
        <f>E196*F196</f>
        <v>5628.469</v>
      </c>
    </row>
    <row r="197" spans="1:7" ht="15">
      <c r="A197" s="132" t="s">
        <v>93</v>
      </c>
      <c r="B197" s="47"/>
      <c r="C197" s="2" t="s">
        <v>90</v>
      </c>
      <c r="D197" s="48"/>
      <c r="E197" s="49"/>
      <c r="F197" s="50"/>
      <c r="G197" s="128"/>
    </row>
    <row r="198" spans="1:7" s="90" customFormat="1" ht="57">
      <c r="A198" s="136" t="s">
        <v>303</v>
      </c>
      <c r="B198" s="56" t="s">
        <v>92</v>
      </c>
      <c r="C198" s="8" t="s">
        <v>91</v>
      </c>
      <c r="D198" s="32" t="s">
        <v>1</v>
      </c>
      <c r="E198" s="37">
        <v>28.78</v>
      </c>
      <c r="F198" s="35">
        <v>18.78</v>
      </c>
      <c r="G198" s="126">
        <f>E198*F198</f>
        <v>540.4884000000001</v>
      </c>
    </row>
    <row r="199" spans="1:7" ht="15">
      <c r="A199" s="133"/>
      <c r="B199" s="52"/>
      <c r="C199" s="2" t="s">
        <v>94</v>
      </c>
      <c r="D199" s="53"/>
      <c r="E199" s="54"/>
      <c r="F199" s="55"/>
      <c r="G199" s="142">
        <f>SUM(G193+G194+G195+G196+G198)</f>
        <v>17065.0738</v>
      </c>
    </row>
    <row r="200" spans="1:8" ht="46.5" customHeight="1">
      <c r="A200" s="146"/>
      <c r="B200" s="71"/>
      <c r="C200" s="70"/>
      <c r="D200" s="86"/>
      <c r="E200" s="72"/>
      <c r="F200" s="73"/>
      <c r="G200" s="149"/>
      <c r="H200" s="36"/>
    </row>
    <row r="201" spans="1:8" ht="46.5" customHeight="1">
      <c r="A201" s="107">
        <v>18</v>
      </c>
      <c r="B201" s="89"/>
      <c r="C201" s="218" t="s">
        <v>52</v>
      </c>
      <c r="D201" s="218"/>
      <c r="E201" s="218"/>
      <c r="F201" s="218"/>
      <c r="G201" s="219"/>
      <c r="H201" s="36"/>
    </row>
    <row r="202" spans="1:8" ht="15">
      <c r="A202" s="132" t="s">
        <v>54</v>
      </c>
      <c r="B202" s="47"/>
      <c r="C202" s="2" t="s">
        <v>95</v>
      </c>
      <c r="D202" s="48"/>
      <c r="E202" s="49"/>
      <c r="F202" s="50"/>
      <c r="G202" s="128"/>
      <c r="H202" s="36"/>
    </row>
    <row r="203" spans="1:7" ht="47.25" customHeight="1">
      <c r="A203" s="136" t="s">
        <v>156</v>
      </c>
      <c r="B203" s="56" t="s">
        <v>96</v>
      </c>
      <c r="C203" s="8" t="s">
        <v>346</v>
      </c>
      <c r="D203" s="32" t="s">
        <v>56</v>
      </c>
      <c r="E203" s="37">
        <v>18.13</v>
      </c>
      <c r="F203" s="35">
        <v>235.44</v>
      </c>
      <c r="G203" s="126">
        <f>E203*F203</f>
        <v>4268.5271999999995</v>
      </c>
    </row>
    <row r="204" spans="1:7" ht="42.75">
      <c r="A204" s="136" t="s">
        <v>382</v>
      </c>
      <c r="B204" s="56" t="s">
        <v>381</v>
      </c>
      <c r="C204" s="8" t="s">
        <v>384</v>
      </c>
      <c r="D204" s="32" t="s">
        <v>56</v>
      </c>
      <c r="E204" s="37">
        <v>6</v>
      </c>
      <c r="F204" s="35">
        <v>180.85</v>
      </c>
      <c r="G204" s="126">
        <f>E204*F204</f>
        <v>1085.1</v>
      </c>
    </row>
    <row r="205" spans="1:7" ht="15">
      <c r="A205" s="133"/>
      <c r="B205" s="52"/>
      <c r="C205" s="2" t="s">
        <v>317</v>
      </c>
      <c r="D205" s="53"/>
      <c r="E205" s="54"/>
      <c r="F205" s="55"/>
      <c r="G205" s="127">
        <f>SUM(G203+G204)</f>
        <v>5353.627199999999</v>
      </c>
    </row>
    <row r="206" spans="1:7" ht="15">
      <c r="A206" s="133"/>
      <c r="B206" s="52"/>
      <c r="C206" s="2"/>
      <c r="D206" s="53"/>
      <c r="E206" s="54"/>
      <c r="F206" s="55"/>
      <c r="G206" s="150"/>
    </row>
    <row r="207" spans="1:7" ht="15">
      <c r="A207" s="107">
        <v>19</v>
      </c>
      <c r="B207" s="89"/>
      <c r="C207" s="164" t="s">
        <v>370</v>
      </c>
      <c r="D207" s="164"/>
      <c r="E207" s="164"/>
      <c r="F207" s="164"/>
      <c r="G207" s="165"/>
    </row>
    <row r="208" spans="1:7" s="90" customFormat="1" ht="15">
      <c r="A208" s="132" t="s">
        <v>368</v>
      </c>
      <c r="B208" s="47"/>
      <c r="C208" s="2" t="s">
        <v>372</v>
      </c>
      <c r="D208" s="48"/>
      <c r="E208" s="49"/>
      <c r="F208" s="50"/>
      <c r="G208" s="128"/>
    </row>
    <row r="209" spans="1:7" ht="57">
      <c r="A209" s="136" t="s">
        <v>369</v>
      </c>
      <c r="B209" s="56" t="s">
        <v>373</v>
      </c>
      <c r="C209" s="8" t="s">
        <v>371</v>
      </c>
      <c r="D209" s="32" t="s">
        <v>72</v>
      </c>
      <c r="E209" s="37">
        <v>1</v>
      </c>
      <c r="F209" s="35">
        <v>727.54</v>
      </c>
      <c r="G209" s="126">
        <f>E209*F209</f>
        <v>727.54</v>
      </c>
    </row>
    <row r="210" spans="1:7" ht="33" customHeight="1">
      <c r="A210" s="133"/>
      <c r="B210" s="52"/>
      <c r="C210" s="2" t="s">
        <v>317</v>
      </c>
      <c r="D210" s="53"/>
      <c r="E210" s="54"/>
      <c r="F210" s="55"/>
      <c r="G210" s="127">
        <f>SUM(G209)</f>
        <v>727.54</v>
      </c>
    </row>
    <row r="211" spans="1:7" ht="14.25">
      <c r="A211" s="1"/>
      <c r="B211" s="1"/>
      <c r="C211" s="1"/>
      <c r="D211" s="1"/>
      <c r="E211" s="1"/>
      <c r="F211" s="1"/>
      <c r="G211" s="1"/>
    </row>
    <row r="212" spans="1:7" ht="15">
      <c r="A212" s="173"/>
      <c r="B212" s="174"/>
      <c r="C212" s="175" t="s">
        <v>162</v>
      </c>
      <c r="D212" s="176"/>
      <c r="E212" s="177"/>
      <c r="F212" s="178"/>
      <c r="G212" s="179">
        <f>SUM(G11+G16+G24+G42+G51+G59+G64+G69+G74+G83+G94+G120+G145+G152+G175+G189+G199+G205+G210)</f>
        <v>226641.07830000002</v>
      </c>
    </row>
    <row r="213" spans="1:7" ht="15">
      <c r="A213" s="220" t="s">
        <v>386</v>
      </c>
      <c r="B213" s="221"/>
      <c r="C213" s="221"/>
      <c r="D213" s="221"/>
      <c r="E213" s="221"/>
      <c r="F213" s="221"/>
      <c r="G213" s="222"/>
    </row>
    <row r="214" spans="1:7" ht="15">
      <c r="A214" s="210" t="s">
        <v>161</v>
      </c>
      <c r="B214" s="211"/>
      <c r="C214" s="211"/>
      <c r="D214" s="11"/>
      <c r="E214" s="75"/>
      <c r="F214" s="75"/>
      <c r="G214" s="151"/>
    </row>
    <row r="215" spans="1:7" ht="14.25">
      <c r="A215" s="226" t="s">
        <v>387</v>
      </c>
      <c r="B215" s="227"/>
      <c r="C215" s="227"/>
      <c r="D215" s="227"/>
      <c r="E215" s="227"/>
      <c r="F215" s="227"/>
      <c r="G215" s="228"/>
    </row>
    <row r="216" spans="1:7" ht="50.25" customHeight="1">
      <c r="A216" s="207" t="s">
        <v>388</v>
      </c>
      <c r="B216" s="208"/>
      <c r="C216" s="208"/>
      <c r="D216" s="208"/>
      <c r="E216" s="208"/>
      <c r="F216" s="208"/>
      <c r="G216" s="209"/>
    </row>
    <row r="217" spans="1:7" ht="14.25">
      <c r="A217" s="223" t="s">
        <v>309</v>
      </c>
      <c r="B217" s="224"/>
      <c r="C217" s="224"/>
      <c r="D217" s="224"/>
      <c r="E217" s="224"/>
      <c r="F217" s="224"/>
      <c r="G217" s="225"/>
    </row>
    <row r="218" spans="1:7" ht="15" thickBot="1">
      <c r="A218" s="204" t="s">
        <v>389</v>
      </c>
      <c r="B218" s="205"/>
      <c r="C218" s="205"/>
      <c r="D218" s="205"/>
      <c r="E218" s="205"/>
      <c r="F218" s="205"/>
      <c r="G218" s="206"/>
    </row>
    <row r="219" spans="3:7" ht="15">
      <c r="C219" s="77"/>
      <c r="D219" s="6"/>
      <c r="E219" s="69"/>
      <c r="F219" s="78"/>
      <c r="G219" s="78"/>
    </row>
    <row r="220" spans="3:7" ht="14.25">
      <c r="C220" s="79"/>
      <c r="D220" s="6"/>
      <c r="E220" s="69"/>
      <c r="F220" s="78"/>
      <c r="G220" s="78"/>
    </row>
    <row r="221" spans="3:7" ht="14.25">
      <c r="C221" s="79"/>
      <c r="D221" s="6"/>
      <c r="E221" s="69"/>
      <c r="F221" s="78"/>
      <c r="G221" s="78"/>
    </row>
    <row r="222" spans="3:7" ht="15">
      <c r="C222" s="77"/>
      <c r="D222" s="6"/>
      <c r="E222" s="69"/>
      <c r="F222" s="78"/>
      <c r="G222" s="80"/>
    </row>
    <row r="223" spans="3:7" ht="14.25">
      <c r="C223" s="79"/>
      <c r="D223" s="6"/>
      <c r="E223" s="69"/>
      <c r="F223" s="78"/>
      <c r="G223" s="78"/>
    </row>
    <row r="224" spans="3:7" ht="15">
      <c r="C224" s="77"/>
      <c r="D224" s="6"/>
      <c r="E224" s="69"/>
      <c r="F224" s="78"/>
      <c r="G224" s="78"/>
    </row>
    <row r="225" spans="3:7" ht="15">
      <c r="C225" s="77"/>
      <c r="D225" s="6"/>
      <c r="E225" s="69"/>
      <c r="F225" s="78"/>
      <c r="G225" s="78"/>
    </row>
    <row r="226" spans="3:7" ht="15" customHeight="1">
      <c r="C226" s="79"/>
      <c r="D226" s="6"/>
      <c r="E226" s="69"/>
      <c r="F226" s="78"/>
      <c r="G226" s="78"/>
    </row>
    <row r="227" spans="3:7" ht="15" customHeight="1">
      <c r="C227" s="77"/>
      <c r="D227" s="6"/>
      <c r="E227" s="69"/>
      <c r="F227" s="78"/>
      <c r="G227" s="78"/>
    </row>
    <row r="228" spans="3:7" ht="15" customHeight="1">
      <c r="C228" s="79"/>
      <c r="D228" s="6"/>
      <c r="E228" s="69"/>
      <c r="F228" s="78"/>
      <c r="G228" s="78"/>
    </row>
    <row r="229" spans="3:7" ht="15.75" customHeight="1">
      <c r="C229" s="79"/>
      <c r="D229" s="6"/>
      <c r="E229" s="69"/>
      <c r="F229" s="78"/>
      <c r="G229" s="78"/>
    </row>
    <row r="230" spans="3:7" ht="15">
      <c r="C230" s="77"/>
      <c r="D230" s="6"/>
      <c r="E230" s="69"/>
      <c r="F230" s="78"/>
      <c r="G230" s="78"/>
    </row>
    <row r="231" spans="3:7" ht="14.25">
      <c r="C231" s="79"/>
      <c r="D231" s="6"/>
      <c r="E231" s="69"/>
      <c r="F231" s="78"/>
      <c r="G231" s="78"/>
    </row>
    <row r="232" spans="3:7" ht="16.5" customHeight="1">
      <c r="C232" s="79"/>
      <c r="D232" s="6"/>
      <c r="E232" s="69"/>
      <c r="F232" s="78"/>
      <c r="G232" s="78"/>
    </row>
    <row r="233" spans="3:7" ht="14.25">
      <c r="C233" s="79"/>
      <c r="D233" s="6"/>
      <c r="E233" s="69"/>
      <c r="F233" s="78"/>
      <c r="G233" s="78"/>
    </row>
    <row r="234" spans="3:8" ht="15">
      <c r="C234" s="77"/>
      <c r="D234" s="6"/>
      <c r="E234" s="69"/>
      <c r="F234" s="78"/>
      <c r="G234" s="80"/>
      <c r="H234" s="3"/>
    </row>
    <row r="235" spans="3:8" ht="14.25">
      <c r="C235" s="79"/>
      <c r="D235" s="6"/>
      <c r="E235" s="69"/>
      <c r="F235" s="78"/>
      <c r="G235" s="78"/>
      <c r="H235" s="3"/>
    </row>
    <row r="236" spans="3:8" ht="15">
      <c r="C236" s="77"/>
      <c r="D236" s="6"/>
      <c r="E236" s="69"/>
      <c r="F236" s="78"/>
      <c r="G236" s="78"/>
      <c r="H236" s="3"/>
    </row>
    <row r="237" spans="3:8" ht="15">
      <c r="C237" s="77"/>
      <c r="D237" s="6"/>
      <c r="E237" s="69"/>
      <c r="F237" s="78"/>
      <c r="G237" s="78"/>
      <c r="H237" s="3"/>
    </row>
    <row r="238" spans="3:8" ht="14.25">
      <c r="C238" s="79"/>
      <c r="D238" s="6"/>
      <c r="E238" s="69"/>
      <c r="F238" s="78"/>
      <c r="G238" s="78"/>
      <c r="H238" s="3"/>
    </row>
    <row r="239" spans="3:8" ht="14.25">
      <c r="C239" s="79"/>
      <c r="D239" s="6"/>
      <c r="E239" s="69"/>
      <c r="F239" s="78"/>
      <c r="G239" s="78"/>
      <c r="H239" s="3"/>
    </row>
    <row r="240" spans="3:8" ht="15">
      <c r="C240" s="77"/>
      <c r="D240" s="6"/>
      <c r="E240" s="69"/>
      <c r="F240" s="78"/>
      <c r="G240" s="78"/>
      <c r="H240" s="3"/>
    </row>
    <row r="241" spans="3:8" ht="14.25">
      <c r="C241" s="79"/>
      <c r="D241" s="6"/>
      <c r="E241" s="69"/>
      <c r="F241" s="78"/>
      <c r="G241" s="78"/>
      <c r="H241" s="3"/>
    </row>
    <row r="242" spans="3:8" ht="14.25">
      <c r="C242" s="79"/>
      <c r="D242" s="6"/>
      <c r="E242" s="69"/>
      <c r="F242" s="78"/>
      <c r="G242" s="78"/>
      <c r="H242" s="3"/>
    </row>
    <row r="243" spans="3:8" ht="15">
      <c r="C243" s="77"/>
      <c r="D243" s="6"/>
      <c r="E243" s="69"/>
      <c r="F243" s="78"/>
      <c r="G243" s="78"/>
      <c r="H243" s="3"/>
    </row>
    <row r="244" spans="3:8" ht="14.25">
      <c r="C244" s="79"/>
      <c r="D244" s="6"/>
      <c r="E244" s="69"/>
      <c r="F244" s="78"/>
      <c r="G244" s="78"/>
      <c r="H244" s="3"/>
    </row>
    <row r="245" spans="3:8" ht="15">
      <c r="C245" s="77"/>
      <c r="D245" s="6"/>
      <c r="E245" s="69"/>
      <c r="F245" s="78"/>
      <c r="G245" s="78"/>
      <c r="H245" s="3"/>
    </row>
    <row r="246" spans="3:8" ht="14.25">
      <c r="C246" s="79"/>
      <c r="D246" s="6"/>
      <c r="E246" s="69"/>
      <c r="F246" s="78"/>
      <c r="G246" s="78"/>
      <c r="H246" s="3"/>
    </row>
    <row r="247" spans="3:8" ht="15">
      <c r="C247" s="77"/>
      <c r="D247" s="6"/>
      <c r="E247" s="69"/>
      <c r="F247" s="78"/>
      <c r="G247" s="78"/>
      <c r="H247" s="3"/>
    </row>
    <row r="248" spans="3:8" ht="14.25">
      <c r="C248" s="79"/>
      <c r="D248" s="6"/>
      <c r="E248" s="69"/>
      <c r="F248" s="78"/>
      <c r="G248" s="78"/>
      <c r="H248" s="3"/>
    </row>
    <row r="249" spans="3:8" ht="15">
      <c r="C249" s="77"/>
      <c r="D249" s="6"/>
      <c r="E249" s="69"/>
      <c r="F249" s="78"/>
      <c r="G249" s="78"/>
      <c r="H249" s="3"/>
    </row>
    <row r="250" spans="3:8" ht="14.25">
      <c r="C250" s="79"/>
      <c r="D250" s="6"/>
      <c r="E250" s="69"/>
      <c r="F250" s="78"/>
      <c r="G250" s="78"/>
      <c r="H250" s="3"/>
    </row>
    <row r="251" spans="3:8" ht="14.25">
      <c r="C251" s="79"/>
      <c r="D251" s="6"/>
      <c r="E251" s="69"/>
      <c r="F251" s="78"/>
      <c r="G251" s="78"/>
      <c r="H251" s="3"/>
    </row>
    <row r="252" spans="3:8" ht="15">
      <c r="C252" s="77"/>
      <c r="D252" s="6"/>
      <c r="E252" s="69"/>
      <c r="F252" s="78"/>
      <c r="G252" s="78"/>
      <c r="H252" s="3"/>
    </row>
    <row r="253" spans="3:8" ht="14.25">
      <c r="C253" s="79"/>
      <c r="D253" s="6"/>
      <c r="E253" s="69"/>
      <c r="F253" s="78"/>
      <c r="G253" s="78"/>
      <c r="H253" s="3"/>
    </row>
    <row r="254" spans="3:8" ht="14.25">
      <c r="C254" s="79"/>
      <c r="D254" s="6"/>
      <c r="E254" s="69"/>
      <c r="F254" s="78"/>
      <c r="G254" s="78"/>
      <c r="H254" s="3"/>
    </row>
    <row r="255" spans="3:8" ht="14.25">
      <c r="C255" s="79"/>
      <c r="D255" s="6"/>
      <c r="E255" s="69"/>
      <c r="F255" s="78"/>
      <c r="G255" s="78"/>
      <c r="H255" s="3"/>
    </row>
    <row r="256" spans="3:8" ht="14.25">
      <c r="C256" s="79"/>
      <c r="D256" s="6"/>
      <c r="E256" s="69"/>
      <c r="F256" s="78"/>
      <c r="G256" s="78"/>
      <c r="H256" s="3"/>
    </row>
    <row r="257" spans="3:8" ht="14.25">
      <c r="C257" s="79"/>
      <c r="D257" s="6"/>
      <c r="E257" s="69"/>
      <c r="F257" s="78"/>
      <c r="G257" s="78"/>
      <c r="H257" s="3"/>
    </row>
    <row r="258" spans="3:8" ht="14.25">
      <c r="C258" s="79"/>
      <c r="D258" s="6"/>
      <c r="E258" s="69"/>
      <c r="F258" s="78"/>
      <c r="G258" s="78"/>
      <c r="H258" s="3"/>
    </row>
    <row r="259" spans="3:8" ht="15">
      <c r="C259" s="77"/>
      <c r="D259" s="6"/>
      <c r="E259" s="69"/>
      <c r="F259" s="78"/>
      <c r="G259" s="78"/>
      <c r="H259" s="3"/>
    </row>
    <row r="260" spans="3:8" ht="14.25">
      <c r="C260" s="79"/>
      <c r="D260" s="6"/>
      <c r="E260" s="69"/>
      <c r="F260" s="78"/>
      <c r="G260" s="78"/>
      <c r="H260" s="3"/>
    </row>
    <row r="261" spans="3:8" ht="14.25">
      <c r="C261" s="79"/>
      <c r="D261" s="6"/>
      <c r="E261" s="69"/>
      <c r="F261" s="78"/>
      <c r="G261" s="78"/>
      <c r="H261" s="3"/>
    </row>
    <row r="262" spans="3:8" ht="14.25">
      <c r="C262" s="79"/>
      <c r="D262" s="6"/>
      <c r="E262" s="69"/>
      <c r="F262" s="78"/>
      <c r="G262" s="78"/>
      <c r="H262" s="3"/>
    </row>
    <row r="263" spans="3:8" ht="15">
      <c r="C263" s="77"/>
      <c r="D263" s="6"/>
      <c r="E263" s="69"/>
      <c r="F263" s="78"/>
      <c r="G263" s="78"/>
      <c r="H263" s="3"/>
    </row>
    <row r="264" spans="3:8" ht="14.25">
      <c r="C264" s="79"/>
      <c r="D264" s="6"/>
      <c r="E264" s="69"/>
      <c r="F264" s="78"/>
      <c r="G264" s="78"/>
      <c r="H264" s="3"/>
    </row>
    <row r="265" spans="3:8" ht="14.25">
      <c r="C265" s="79"/>
      <c r="D265" s="6"/>
      <c r="E265" s="69"/>
      <c r="F265" s="78"/>
      <c r="G265" s="78"/>
      <c r="H265" s="3"/>
    </row>
    <row r="266" spans="3:8" ht="14.25">
      <c r="C266" s="79"/>
      <c r="D266" s="6"/>
      <c r="E266" s="69"/>
      <c r="F266" s="78"/>
      <c r="G266" s="78"/>
      <c r="H266" s="3"/>
    </row>
    <row r="267" spans="3:8" ht="15">
      <c r="C267" s="77"/>
      <c r="D267" s="6"/>
      <c r="E267" s="69"/>
      <c r="F267" s="78"/>
      <c r="G267" s="80"/>
      <c r="H267" s="3"/>
    </row>
    <row r="268" spans="3:8" ht="14.25">
      <c r="C268" s="79"/>
      <c r="D268" s="6"/>
      <c r="E268" s="69"/>
      <c r="F268" s="78"/>
      <c r="G268" s="78"/>
      <c r="H268" s="3"/>
    </row>
    <row r="269" spans="3:8" ht="15">
      <c r="C269" s="77"/>
      <c r="D269" s="6"/>
      <c r="E269" s="69"/>
      <c r="F269" s="78"/>
      <c r="G269" s="78"/>
      <c r="H269" s="3"/>
    </row>
    <row r="270" spans="3:8" ht="15">
      <c r="C270" s="77"/>
      <c r="D270" s="6"/>
      <c r="E270" s="69"/>
      <c r="F270" s="78"/>
      <c r="G270" s="78"/>
      <c r="H270" s="3"/>
    </row>
    <row r="271" spans="3:8" ht="14.25">
      <c r="C271" s="79"/>
      <c r="D271" s="6"/>
      <c r="E271" s="69"/>
      <c r="F271" s="78"/>
      <c r="G271" s="78"/>
      <c r="H271" s="3"/>
    </row>
    <row r="272" spans="3:8" ht="15">
      <c r="C272" s="77"/>
      <c r="D272" s="6"/>
      <c r="E272" s="69"/>
      <c r="F272" s="78"/>
      <c r="G272" s="78"/>
      <c r="H272" s="3"/>
    </row>
    <row r="273" spans="3:8" ht="14.25">
      <c r="C273" s="79"/>
      <c r="D273" s="6"/>
      <c r="E273" s="69"/>
      <c r="F273" s="78"/>
      <c r="G273" s="78"/>
      <c r="H273" s="3"/>
    </row>
    <row r="274" spans="3:8" ht="15">
      <c r="C274" s="77"/>
      <c r="D274" s="6"/>
      <c r="E274" s="69"/>
      <c r="F274" s="78"/>
      <c r="G274" s="78"/>
      <c r="H274" s="3"/>
    </row>
    <row r="275" spans="3:8" ht="14.25">
      <c r="C275" s="79"/>
      <c r="D275" s="6"/>
      <c r="E275" s="69"/>
      <c r="F275" s="78"/>
      <c r="G275" s="78"/>
      <c r="H275" s="3"/>
    </row>
    <row r="276" spans="3:8" ht="14.25">
      <c r="C276" s="79"/>
      <c r="D276" s="6"/>
      <c r="E276" s="69"/>
      <c r="F276" s="78"/>
      <c r="G276" s="78"/>
      <c r="H276" s="3"/>
    </row>
    <row r="277" spans="3:8" ht="14.25">
      <c r="C277" s="79"/>
      <c r="D277" s="6"/>
      <c r="E277" s="69"/>
      <c r="F277" s="78"/>
      <c r="G277" s="78"/>
      <c r="H277" s="3"/>
    </row>
    <row r="278" spans="3:8" ht="14.25">
      <c r="C278" s="79"/>
      <c r="D278" s="6"/>
      <c r="E278" s="69"/>
      <c r="F278" s="78"/>
      <c r="G278" s="78"/>
      <c r="H278" s="3"/>
    </row>
    <row r="279" spans="3:8" ht="14.25">
      <c r="C279" s="79"/>
      <c r="D279" s="6"/>
      <c r="E279" s="69"/>
      <c r="F279" s="78"/>
      <c r="G279" s="78"/>
      <c r="H279" s="3"/>
    </row>
    <row r="280" spans="3:8" ht="14.25">
      <c r="C280" s="79"/>
      <c r="D280" s="6"/>
      <c r="E280" s="69"/>
      <c r="F280" s="78"/>
      <c r="G280" s="78"/>
      <c r="H280" s="3"/>
    </row>
    <row r="281" spans="3:8" ht="14.25">
      <c r="C281" s="79"/>
      <c r="D281" s="6"/>
      <c r="E281" s="69"/>
      <c r="F281" s="78"/>
      <c r="G281" s="78"/>
      <c r="H281" s="3"/>
    </row>
    <row r="282" spans="3:8" ht="14.25">
      <c r="C282" s="79"/>
      <c r="D282" s="6"/>
      <c r="E282" s="69"/>
      <c r="F282" s="78"/>
      <c r="G282" s="78"/>
      <c r="H282" s="3"/>
    </row>
    <row r="283" spans="3:8" ht="14.25">
      <c r="C283" s="79"/>
      <c r="D283" s="6"/>
      <c r="E283" s="69"/>
      <c r="F283" s="78"/>
      <c r="G283" s="78"/>
      <c r="H283" s="3"/>
    </row>
    <row r="284" spans="3:8" ht="14.25">
      <c r="C284" s="79"/>
      <c r="D284" s="6"/>
      <c r="E284" s="69"/>
      <c r="F284" s="78"/>
      <c r="G284" s="78"/>
      <c r="H284" s="3"/>
    </row>
    <row r="285" spans="3:8" ht="14.25">
      <c r="C285" s="79"/>
      <c r="D285" s="6"/>
      <c r="E285" s="69"/>
      <c r="F285" s="78"/>
      <c r="G285" s="78"/>
      <c r="H285" s="3"/>
    </row>
    <row r="286" spans="3:8" ht="15">
      <c r="C286" s="77"/>
      <c r="D286" s="6"/>
      <c r="E286" s="69"/>
      <c r="F286" s="78"/>
      <c r="G286" s="78"/>
      <c r="H286" s="3"/>
    </row>
    <row r="287" spans="3:8" ht="14.25">
      <c r="C287" s="79"/>
      <c r="D287" s="6"/>
      <c r="E287" s="69"/>
      <c r="F287" s="78"/>
      <c r="G287" s="78"/>
      <c r="H287" s="3"/>
    </row>
    <row r="288" spans="3:8" ht="14.25">
      <c r="C288" s="79"/>
      <c r="D288" s="6"/>
      <c r="E288" s="69"/>
      <c r="F288" s="78"/>
      <c r="G288" s="78"/>
      <c r="H288" s="3"/>
    </row>
    <row r="289" spans="3:8" ht="14.25">
      <c r="C289" s="79"/>
      <c r="D289" s="6"/>
      <c r="E289" s="69"/>
      <c r="F289" s="78"/>
      <c r="G289" s="78"/>
      <c r="H289" s="3"/>
    </row>
    <row r="290" spans="3:8" ht="15">
      <c r="C290" s="77"/>
      <c r="D290" s="6"/>
      <c r="E290" s="69"/>
      <c r="F290" s="78"/>
      <c r="G290" s="80"/>
      <c r="H290" s="3"/>
    </row>
    <row r="291" spans="3:8" ht="14.25">
      <c r="C291" s="79"/>
      <c r="D291" s="6"/>
      <c r="E291" s="69"/>
      <c r="F291" s="78"/>
      <c r="G291" s="78"/>
      <c r="H291" s="3"/>
    </row>
    <row r="292" spans="3:8" ht="15">
      <c r="C292" s="77"/>
      <c r="D292" s="6"/>
      <c r="E292" s="69"/>
      <c r="F292" s="78"/>
      <c r="G292" s="78"/>
      <c r="H292" s="3"/>
    </row>
    <row r="293" spans="3:8" ht="15">
      <c r="C293" s="77"/>
      <c r="D293" s="6"/>
      <c r="E293" s="69"/>
      <c r="F293" s="78"/>
      <c r="G293" s="78"/>
      <c r="H293" s="3"/>
    </row>
    <row r="294" spans="3:8" ht="14.25">
      <c r="C294" s="79"/>
      <c r="D294" s="6"/>
      <c r="E294" s="69"/>
      <c r="F294" s="78"/>
      <c r="G294" s="78"/>
      <c r="H294" s="3"/>
    </row>
    <row r="295" spans="3:8" ht="14.25">
      <c r="C295" s="79"/>
      <c r="D295" s="6"/>
      <c r="E295" s="69"/>
      <c r="F295" s="78"/>
      <c r="G295" s="78"/>
      <c r="H295" s="3"/>
    </row>
    <row r="296" spans="3:8" ht="14.25">
      <c r="C296" s="79"/>
      <c r="D296" s="6"/>
      <c r="E296" s="69"/>
      <c r="F296" s="78"/>
      <c r="G296" s="78"/>
      <c r="H296" s="3"/>
    </row>
    <row r="297" spans="3:8" ht="14.25">
      <c r="C297" s="79"/>
      <c r="D297" s="6"/>
      <c r="E297" s="69"/>
      <c r="F297" s="78"/>
      <c r="G297" s="78"/>
      <c r="H297" s="3"/>
    </row>
    <row r="298" spans="3:8" ht="15">
      <c r="C298" s="77"/>
      <c r="D298" s="6"/>
      <c r="E298" s="69"/>
      <c r="F298" s="78"/>
      <c r="G298" s="80"/>
      <c r="H298" s="3"/>
    </row>
    <row r="299" spans="3:8" ht="14.25">
      <c r="C299" s="79"/>
      <c r="D299" s="6"/>
      <c r="E299" s="69"/>
      <c r="F299" s="78"/>
      <c r="G299" s="78"/>
      <c r="H299" s="3"/>
    </row>
    <row r="300" spans="3:8" ht="15">
      <c r="C300" s="77"/>
      <c r="D300" s="6"/>
      <c r="E300" s="69"/>
      <c r="F300" s="78"/>
      <c r="G300" s="78"/>
      <c r="H300" s="3"/>
    </row>
    <row r="301" spans="3:8" ht="15">
      <c r="C301" s="77"/>
      <c r="D301" s="6"/>
      <c r="E301" s="69"/>
      <c r="F301" s="78"/>
      <c r="G301" s="78"/>
      <c r="H301" s="3"/>
    </row>
    <row r="302" spans="3:8" ht="14.25">
      <c r="C302" s="79"/>
      <c r="D302" s="6"/>
      <c r="E302" s="69"/>
      <c r="F302" s="78"/>
      <c r="G302" s="78"/>
      <c r="H302" s="3"/>
    </row>
    <row r="303" spans="3:8" ht="14.25">
      <c r="C303" s="79"/>
      <c r="D303" s="6"/>
      <c r="E303" s="69"/>
      <c r="F303" s="78"/>
      <c r="G303" s="78"/>
      <c r="H303" s="3"/>
    </row>
    <row r="304" spans="3:8" ht="14.25">
      <c r="C304" s="79"/>
      <c r="D304" s="6"/>
      <c r="E304" s="69"/>
      <c r="F304" s="78"/>
      <c r="G304" s="78"/>
      <c r="H304" s="3"/>
    </row>
    <row r="305" spans="3:8" ht="14.25">
      <c r="C305" s="79"/>
      <c r="D305" s="6"/>
      <c r="E305" s="69"/>
      <c r="F305" s="78"/>
      <c r="G305" s="78"/>
      <c r="H305" s="3"/>
    </row>
    <row r="306" spans="3:8" ht="14.25">
      <c r="C306" s="79"/>
      <c r="D306" s="6"/>
      <c r="E306" s="69"/>
      <c r="F306" s="78"/>
      <c r="G306" s="78"/>
      <c r="H306" s="3"/>
    </row>
    <row r="307" spans="3:8" ht="15">
      <c r="C307" s="77"/>
      <c r="D307" s="6"/>
      <c r="E307" s="69"/>
      <c r="F307" s="78"/>
      <c r="G307" s="78"/>
      <c r="H307" s="3"/>
    </row>
    <row r="308" spans="3:8" ht="14.25">
      <c r="C308" s="79"/>
      <c r="D308" s="6"/>
      <c r="E308" s="69"/>
      <c r="F308" s="78"/>
      <c r="G308" s="78"/>
      <c r="H308" s="3"/>
    </row>
    <row r="309" spans="3:8" ht="15">
      <c r="C309" s="77"/>
      <c r="D309" s="6"/>
      <c r="E309" s="69"/>
      <c r="F309" s="78"/>
      <c r="G309" s="78"/>
      <c r="H309" s="3"/>
    </row>
    <row r="310" spans="3:8" ht="14.25">
      <c r="C310" s="79"/>
      <c r="D310" s="6"/>
      <c r="E310" s="69"/>
      <c r="F310" s="78"/>
      <c r="G310" s="78"/>
      <c r="H310" s="3"/>
    </row>
    <row r="311" spans="3:8" ht="14.25">
      <c r="C311" s="79"/>
      <c r="D311" s="6"/>
      <c r="E311" s="69"/>
      <c r="F311" s="78"/>
      <c r="G311" s="78"/>
      <c r="H311" s="3"/>
    </row>
    <row r="312" spans="3:8" ht="14.25">
      <c r="C312" s="79"/>
      <c r="D312" s="6"/>
      <c r="E312" s="69"/>
      <c r="F312" s="78"/>
      <c r="G312" s="78"/>
      <c r="H312" s="3"/>
    </row>
    <row r="313" spans="3:8" ht="15">
      <c r="C313" s="77"/>
      <c r="D313" s="6"/>
      <c r="E313" s="69"/>
      <c r="F313" s="78"/>
      <c r="G313" s="78"/>
      <c r="H313" s="3"/>
    </row>
    <row r="314" spans="3:8" ht="14.25">
      <c r="C314" s="79"/>
      <c r="D314" s="6"/>
      <c r="E314" s="69"/>
      <c r="F314" s="78"/>
      <c r="G314" s="78"/>
      <c r="H314" s="3"/>
    </row>
    <row r="315" spans="3:8" ht="14.25">
      <c r="C315" s="79"/>
      <c r="D315" s="6"/>
      <c r="E315" s="69"/>
      <c r="F315" s="78"/>
      <c r="G315" s="78"/>
      <c r="H315" s="3"/>
    </row>
    <row r="316" spans="3:8" ht="14.25">
      <c r="C316" s="79"/>
      <c r="D316" s="6"/>
      <c r="E316" s="69"/>
      <c r="F316" s="78"/>
      <c r="G316" s="78"/>
      <c r="H316" s="3"/>
    </row>
    <row r="317" spans="3:8" ht="14.25">
      <c r="C317" s="79"/>
      <c r="D317" s="6"/>
      <c r="E317" s="69"/>
      <c r="F317" s="78"/>
      <c r="G317" s="78"/>
      <c r="H317" s="3"/>
    </row>
    <row r="318" spans="3:8" ht="14.25">
      <c r="C318" s="79"/>
      <c r="D318" s="6"/>
      <c r="E318" s="69"/>
      <c r="F318" s="78"/>
      <c r="G318" s="78"/>
      <c r="H318" s="3"/>
    </row>
    <row r="319" spans="3:8" ht="14.25">
      <c r="C319" s="79"/>
      <c r="D319" s="6"/>
      <c r="E319" s="69"/>
      <c r="F319" s="78"/>
      <c r="G319" s="78"/>
      <c r="H319" s="3"/>
    </row>
    <row r="320" spans="3:8" ht="15">
      <c r="C320" s="77"/>
      <c r="D320" s="6"/>
      <c r="E320" s="69"/>
      <c r="F320" s="78"/>
      <c r="G320" s="80"/>
      <c r="H320" s="3"/>
    </row>
    <row r="321" spans="3:8" ht="14.25">
      <c r="C321" s="79"/>
      <c r="D321" s="6"/>
      <c r="E321" s="69"/>
      <c r="F321" s="78"/>
      <c r="G321" s="78"/>
      <c r="H321" s="3"/>
    </row>
    <row r="322" spans="3:8" ht="15">
      <c r="C322" s="77"/>
      <c r="D322" s="6"/>
      <c r="E322" s="69"/>
      <c r="F322" s="78"/>
      <c r="G322" s="78"/>
      <c r="H322" s="3"/>
    </row>
    <row r="323" spans="3:8" ht="15">
      <c r="C323" s="77"/>
      <c r="D323" s="6"/>
      <c r="E323" s="69"/>
      <c r="F323" s="78"/>
      <c r="G323" s="78"/>
      <c r="H323" s="3"/>
    </row>
    <row r="324" spans="3:8" ht="14.25">
      <c r="C324" s="79"/>
      <c r="D324" s="6"/>
      <c r="E324" s="69"/>
      <c r="F324" s="78"/>
      <c r="G324" s="78"/>
      <c r="H324" s="3"/>
    </row>
    <row r="325" spans="3:8" ht="15">
      <c r="C325" s="77"/>
      <c r="D325" s="6"/>
      <c r="E325" s="69"/>
      <c r="F325" s="78"/>
      <c r="G325" s="78"/>
      <c r="H325" s="3"/>
    </row>
    <row r="326" spans="3:8" ht="14.25">
      <c r="C326" s="79"/>
      <c r="D326" s="6"/>
      <c r="E326" s="69"/>
      <c r="F326" s="78"/>
      <c r="G326" s="78"/>
      <c r="H326" s="3"/>
    </row>
    <row r="327" spans="3:8" ht="14.25">
      <c r="C327" s="79"/>
      <c r="D327" s="6"/>
      <c r="E327" s="69"/>
      <c r="F327" s="78"/>
      <c r="G327" s="78"/>
      <c r="H327" s="3"/>
    </row>
    <row r="328" spans="3:8" ht="14.25">
      <c r="C328" s="79"/>
      <c r="D328" s="6"/>
      <c r="E328" s="69"/>
      <c r="F328" s="78"/>
      <c r="G328" s="78"/>
      <c r="H328" s="3"/>
    </row>
    <row r="329" spans="3:8" ht="14.25">
      <c r="C329" s="79"/>
      <c r="D329" s="6"/>
      <c r="E329" s="69"/>
      <c r="F329" s="78"/>
      <c r="G329" s="78"/>
      <c r="H329" s="3"/>
    </row>
    <row r="330" spans="3:8" ht="15">
      <c r="C330" s="77"/>
      <c r="D330" s="6"/>
      <c r="E330" s="69"/>
      <c r="F330" s="78"/>
      <c r="G330" s="78"/>
      <c r="H330" s="3"/>
    </row>
    <row r="331" spans="3:8" ht="14.25">
      <c r="C331" s="79"/>
      <c r="D331" s="6"/>
      <c r="E331" s="69"/>
      <c r="F331" s="78"/>
      <c r="G331" s="78"/>
      <c r="H331" s="3"/>
    </row>
    <row r="332" spans="3:8" ht="15">
      <c r="C332" s="77"/>
      <c r="D332" s="6"/>
      <c r="E332" s="69"/>
      <c r="F332" s="78"/>
      <c r="G332" s="78"/>
      <c r="H332" s="3"/>
    </row>
    <row r="333" spans="3:8" ht="14.25">
      <c r="C333" s="79"/>
      <c r="D333" s="6"/>
      <c r="E333" s="69"/>
      <c r="F333" s="78"/>
      <c r="G333" s="78"/>
      <c r="H333" s="3"/>
    </row>
    <row r="334" spans="3:8" ht="15">
      <c r="C334" s="77"/>
      <c r="D334" s="6"/>
      <c r="E334" s="69"/>
      <c r="F334" s="78"/>
      <c r="G334" s="78"/>
      <c r="H334" s="3"/>
    </row>
    <row r="335" spans="3:8" ht="14.25">
      <c r="C335" s="79"/>
      <c r="D335" s="6"/>
      <c r="E335" s="69"/>
      <c r="F335" s="78"/>
      <c r="G335" s="78"/>
      <c r="H335" s="3"/>
    </row>
    <row r="336" spans="3:8" ht="14.25">
      <c r="C336" s="79"/>
      <c r="D336" s="6"/>
      <c r="E336" s="69"/>
      <c r="F336" s="78"/>
      <c r="G336" s="78"/>
      <c r="H336" s="3"/>
    </row>
    <row r="337" spans="3:8" ht="15">
      <c r="C337" s="77"/>
      <c r="D337" s="6"/>
      <c r="E337" s="69"/>
      <c r="F337" s="78"/>
      <c r="G337" s="80"/>
      <c r="H337" s="3"/>
    </row>
    <row r="338" spans="3:8" ht="14.25">
      <c r="C338" s="79"/>
      <c r="D338" s="6"/>
      <c r="E338" s="69"/>
      <c r="F338" s="78"/>
      <c r="G338" s="78"/>
      <c r="H338" s="3"/>
    </row>
    <row r="339" spans="3:8" ht="15">
      <c r="C339" s="77"/>
      <c r="D339" s="6"/>
      <c r="E339" s="69"/>
      <c r="F339" s="78"/>
      <c r="G339" s="78"/>
      <c r="H339" s="3"/>
    </row>
    <row r="340" spans="3:8" ht="15">
      <c r="C340" s="77"/>
      <c r="D340" s="6"/>
      <c r="E340" s="69"/>
      <c r="F340" s="78"/>
      <c r="G340" s="78"/>
      <c r="H340" s="3"/>
    </row>
    <row r="341" spans="3:8" ht="14.25">
      <c r="C341" s="79"/>
      <c r="D341" s="6"/>
      <c r="E341" s="69"/>
      <c r="F341" s="78"/>
      <c r="G341" s="78"/>
      <c r="H341" s="3"/>
    </row>
    <row r="342" spans="3:8" ht="15">
      <c r="C342" s="77"/>
      <c r="D342" s="6"/>
      <c r="E342" s="69"/>
      <c r="F342" s="78"/>
      <c r="G342" s="78"/>
      <c r="H342" s="3"/>
    </row>
    <row r="343" spans="3:8" ht="14.25">
      <c r="C343" s="79"/>
      <c r="D343" s="6"/>
      <c r="E343" s="69"/>
      <c r="F343" s="78"/>
      <c r="G343" s="78"/>
      <c r="H343" s="3"/>
    </row>
    <row r="344" spans="3:8" ht="15">
      <c r="C344" s="77"/>
      <c r="D344" s="6"/>
      <c r="E344" s="69"/>
      <c r="F344" s="78"/>
      <c r="G344" s="78"/>
      <c r="H344" s="3"/>
    </row>
    <row r="345" spans="3:8" ht="14.25">
      <c r="C345" s="79"/>
      <c r="D345" s="6"/>
      <c r="E345" s="69"/>
      <c r="F345" s="78"/>
      <c r="G345" s="78"/>
      <c r="H345" s="3"/>
    </row>
    <row r="346" spans="3:8" ht="15">
      <c r="C346" s="77"/>
      <c r="D346" s="6"/>
      <c r="E346" s="69"/>
      <c r="F346" s="78"/>
      <c r="G346" s="80"/>
      <c r="H346" s="3"/>
    </row>
    <row r="347" spans="3:8" ht="14.25">
      <c r="C347" s="79"/>
      <c r="D347" s="6"/>
      <c r="E347" s="69"/>
      <c r="F347" s="78"/>
      <c r="G347" s="78"/>
      <c r="H347" s="3"/>
    </row>
    <row r="348" spans="3:8" ht="15">
      <c r="C348" s="77"/>
      <c r="D348" s="6"/>
      <c r="E348" s="69"/>
      <c r="F348" s="78"/>
      <c r="G348" s="78"/>
      <c r="H348" s="3"/>
    </row>
    <row r="349" spans="3:8" ht="15">
      <c r="C349" s="77"/>
      <c r="D349" s="6"/>
      <c r="E349" s="69"/>
      <c r="F349" s="78"/>
      <c r="G349" s="78"/>
      <c r="H349" s="3"/>
    </row>
    <row r="350" spans="3:8" ht="14.25">
      <c r="C350" s="79"/>
      <c r="D350" s="6"/>
      <c r="E350" s="69"/>
      <c r="F350" s="78"/>
      <c r="G350" s="78"/>
      <c r="H350" s="3"/>
    </row>
    <row r="351" spans="3:8" ht="15">
      <c r="C351" s="77"/>
      <c r="D351" s="6"/>
      <c r="E351" s="69"/>
      <c r="F351" s="78"/>
      <c r="G351" s="78"/>
      <c r="H351" s="3"/>
    </row>
    <row r="352" spans="3:8" ht="14.25">
      <c r="C352" s="79"/>
      <c r="D352" s="6"/>
      <c r="E352" s="69"/>
      <c r="F352" s="78"/>
      <c r="G352" s="78"/>
      <c r="H352" s="3"/>
    </row>
    <row r="353" spans="3:8" ht="15">
      <c r="C353" s="77"/>
      <c r="D353" s="6"/>
      <c r="E353" s="69"/>
      <c r="F353" s="78"/>
      <c r="G353" s="78"/>
      <c r="H353" s="3"/>
    </row>
    <row r="354" spans="3:8" ht="14.25">
      <c r="C354" s="79"/>
      <c r="D354" s="6"/>
      <c r="E354" s="69"/>
      <c r="F354" s="78"/>
      <c r="G354" s="78"/>
      <c r="H354" s="3"/>
    </row>
    <row r="355" spans="3:8" ht="14.25">
      <c r="C355" s="79"/>
      <c r="D355" s="6"/>
      <c r="E355" s="69"/>
      <c r="F355" s="78"/>
      <c r="G355" s="78"/>
      <c r="H355" s="3"/>
    </row>
    <row r="356" spans="3:8" ht="15">
      <c r="C356" s="77"/>
      <c r="D356" s="6"/>
      <c r="E356" s="69"/>
      <c r="F356" s="78"/>
      <c r="G356" s="80"/>
      <c r="H356" s="3"/>
    </row>
    <row r="357" spans="3:8" ht="14.25">
      <c r="C357" s="81"/>
      <c r="D357" s="6"/>
      <c r="E357" s="69"/>
      <c r="F357" s="78"/>
      <c r="G357" s="78"/>
      <c r="H357" s="3"/>
    </row>
    <row r="358" spans="3:8" ht="14.25">
      <c r="C358" s="81"/>
      <c r="D358" s="6"/>
      <c r="E358" s="69"/>
      <c r="F358" s="78"/>
      <c r="G358" s="78"/>
      <c r="H358" s="3"/>
    </row>
    <row r="359" spans="3:8" ht="15">
      <c r="C359" s="217"/>
      <c r="D359" s="217"/>
      <c r="E359" s="217"/>
      <c r="F359" s="217"/>
      <c r="G359" s="80"/>
      <c r="H359" s="3"/>
    </row>
    <row r="360" spans="3:8" ht="14.25">
      <c r="C360" s="81"/>
      <c r="D360" s="6"/>
      <c r="E360" s="69"/>
      <c r="F360" s="51"/>
      <c r="G360" s="51"/>
      <c r="H360" s="3"/>
    </row>
    <row r="361" spans="3:8" ht="14.25">
      <c r="C361" s="81"/>
      <c r="D361" s="6"/>
      <c r="E361" s="69"/>
      <c r="F361" s="51"/>
      <c r="G361" s="51"/>
      <c r="H361" s="3"/>
    </row>
    <row r="362" spans="3:8" ht="14.25">
      <c r="C362" s="81"/>
      <c r="D362" s="6"/>
      <c r="E362" s="69"/>
      <c r="F362" s="51"/>
      <c r="G362" s="51"/>
      <c r="H362" s="3"/>
    </row>
    <row r="363" spans="3:8" ht="14.25">
      <c r="C363" s="81"/>
      <c r="D363" s="6"/>
      <c r="E363" s="69"/>
      <c r="F363" s="51"/>
      <c r="G363" s="51"/>
      <c r="H363" s="3"/>
    </row>
    <row r="364" spans="3:8" ht="14.25">
      <c r="C364" s="81"/>
      <c r="D364" s="6"/>
      <c r="E364" s="69"/>
      <c r="F364" s="51"/>
      <c r="G364" s="51"/>
      <c r="H364" s="3"/>
    </row>
    <row r="365" spans="3:8" ht="14.25">
      <c r="C365" s="81"/>
      <c r="D365" s="6"/>
      <c r="E365" s="69"/>
      <c r="F365" s="51"/>
      <c r="G365" s="51"/>
      <c r="H365" s="3"/>
    </row>
    <row r="366" spans="3:8" ht="14.25">
      <c r="C366" s="81"/>
      <c r="D366" s="6"/>
      <c r="E366" s="69"/>
      <c r="F366" s="51"/>
      <c r="G366" s="51"/>
      <c r="H366" s="3"/>
    </row>
    <row r="367" spans="3:8" ht="14.25">
      <c r="C367" s="81"/>
      <c r="D367" s="6"/>
      <c r="E367" s="69"/>
      <c r="F367" s="51"/>
      <c r="G367" s="51"/>
      <c r="H367" s="3"/>
    </row>
    <row r="368" spans="3:8" ht="14.25">
      <c r="C368" s="81"/>
      <c r="D368" s="6"/>
      <c r="E368" s="69"/>
      <c r="F368" s="51"/>
      <c r="G368" s="51"/>
      <c r="H368" s="3"/>
    </row>
    <row r="369" spans="3:8" ht="14.25">
      <c r="C369" s="81"/>
      <c r="D369" s="6"/>
      <c r="E369" s="69"/>
      <c r="F369" s="51"/>
      <c r="G369" s="51"/>
      <c r="H369" s="3"/>
    </row>
    <row r="370" spans="3:8" ht="14.25">
      <c r="C370" s="81"/>
      <c r="D370" s="6"/>
      <c r="E370" s="69"/>
      <c r="F370" s="51"/>
      <c r="G370" s="51"/>
      <c r="H370" s="3"/>
    </row>
    <row r="371" spans="3:8" ht="14.25">
      <c r="C371" s="81"/>
      <c r="D371" s="6"/>
      <c r="E371" s="69"/>
      <c r="F371" s="51"/>
      <c r="G371" s="51"/>
      <c r="H371" s="3"/>
    </row>
    <row r="372" spans="3:8" ht="14.25">
      <c r="C372" s="81"/>
      <c r="D372" s="6"/>
      <c r="E372" s="69"/>
      <c r="F372" s="51"/>
      <c r="G372" s="51"/>
      <c r="H372" s="3"/>
    </row>
    <row r="373" spans="3:8" ht="14.25">
      <c r="C373" s="81"/>
      <c r="D373" s="6"/>
      <c r="E373" s="69"/>
      <c r="F373" s="51"/>
      <c r="G373" s="51"/>
      <c r="H373" s="3"/>
    </row>
    <row r="374" spans="3:8" ht="14.25">
      <c r="C374" s="81"/>
      <c r="D374" s="6"/>
      <c r="E374" s="69"/>
      <c r="F374" s="51"/>
      <c r="G374" s="51"/>
      <c r="H374" s="3"/>
    </row>
    <row r="375" spans="3:8" ht="14.25">
      <c r="C375" s="81"/>
      <c r="D375" s="6"/>
      <c r="E375" s="69"/>
      <c r="F375" s="51"/>
      <c r="G375" s="51"/>
      <c r="H375" s="3"/>
    </row>
    <row r="376" spans="3:8" ht="14.25">
      <c r="C376" s="81"/>
      <c r="D376" s="6"/>
      <c r="E376" s="69"/>
      <c r="F376" s="51"/>
      <c r="G376" s="51"/>
      <c r="H376" s="3"/>
    </row>
    <row r="377" spans="3:8" ht="14.25">
      <c r="C377" s="81"/>
      <c r="D377" s="6"/>
      <c r="E377" s="69"/>
      <c r="F377" s="51"/>
      <c r="G377" s="51"/>
      <c r="H377" s="3"/>
    </row>
    <row r="378" spans="3:8" ht="14.25">
      <c r="C378" s="81"/>
      <c r="D378" s="6"/>
      <c r="E378" s="69"/>
      <c r="F378" s="51"/>
      <c r="G378" s="51"/>
      <c r="H378" s="3"/>
    </row>
    <row r="379" spans="3:8" ht="14.25">
      <c r="C379" s="81"/>
      <c r="D379" s="6"/>
      <c r="E379" s="69"/>
      <c r="F379" s="51"/>
      <c r="G379" s="51"/>
      <c r="H379" s="3"/>
    </row>
    <row r="380" spans="3:8" ht="14.25">
      <c r="C380" s="81"/>
      <c r="D380" s="6"/>
      <c r="E380" s="69"/>
      <c r="F380" s="51"/>
      <c r="G380" s="51"/>
      <c r="H380" s="3"/>
    </row>
    <row r="381" spans="3:8" ht="14.25">
      <c r="C381" s="81"/>
      <c r="D381" s="6"/>
      <c r="E381" s="69"/>
      <c r="F381" s="51"/>
      <c r="G381" s="51"/>
      <c r="H381" s="3"/>
    </row>
    <row r="382" spans="3:8" ht="14.25">
      <c r="C382" s="81"/>
      <c r="D382" s="6"/>
      <c r="E382" s="69"/>
      <c r="F382" s="51"/>
      <c r="G382" s="51"/>
      <c r="H382" s="3"/>
    </row>
    <row r="383" spans="3:8" ht="14.25">
      <c r="C383" s="81"/>
      <c r="D383" s="6"/>
      <c r="E383" s="69"/>
      <c r="F383" s="51"/>
      <c r="G383" s="51"/>
      <c r="H383" s="3"/>
    </row>
    <row r="384" ht="14.25">
      <c r="H384" s="3"/>
    </row>
    <row r="385" ht="14.25">
      <c r="H385" s="3"/>
    </row>
    <row r="386" ht="14.25">
      <c r="H386" s="3"/>
    </row>
    <row r="387" ht="14.25">
      <c r="H387" s="3"/>
    </row>
    <row r="388" ht="14.25">
      <c r="H388" s="3"/>
    </row>
    <row r="389" ht="14.25">
      <c r="H389" s="3"/>
    </row>
    <row r="390" ht="14.25">
      <c r="H390" s="3"/>
    </row>
    <row r="391" ht="14.25">
      <c r="H391" s="3"/>
    </row>
    <row r="392" ht="14.25">
      <c r="H392" s="3"/>
    </row>
    <row r="393" ht="14.25">
      <c r="H393" s="3"/>
    </row>
    <row r="394" ht="14.25">
      <c r="H394" s="3"/>
    </row>
    <row r="395" ht="14.25">
      <c r="H395" s="3"/>
    </row>
    <row r="396" ht="14.25">
      <c r="H396" s="3"/>
    </row>
    <row r="397" ht="14.25">
      <c r="H397" s="3"/>
    </row>
  </sheetData>
  <sheetProtection/>
  <mergeCells count="43">
    <mergeCell ref="A2:G2"/>
    <mergeCell ref="C77:G77"/>
    <mergeCell ref="G4:G5"/>
    <mergeCell ref="C42:F42"/>
    <mergeCell ref="A1:G1"/>
    <mergeCell ref="C9:G9"/>
    <mergeCell ref="A4:E5"/>
    <mergeCell ref="F4:F5"/>
    <mergeCell ref="C67:G67"/>
    <mergeCell ref="A3:G3"/>
    <mergeCell ref="C90:G90"/>
    <mergeCell ref="A121:G121"/>
    <mergeCell ref="C118:G118"/>
    <mergeCell ref="C109:G109"/>
    <mergeCell ref="A70:G70"/>
    <mergeCell ref="C47:G47"/>
    <mergeCell ref="C114:G114"/>
    <mergeCell ref="A7:G7"/>
    <mergeCell ref="C24:F24"/>
    <mergeCell ref="C11:F11"/>
    <mergeCell ref="C16:F16"/>
    <mergeCell ref="A95:G95"/>
    <mergeCell ref="A75:G75"/>
    <mergeCell ref="A190:G190"/>
    <mergeCell ref="C96:G96"/>
    <mergeCell ref="C106:G106"/>
    <mergeCell ref="C99:G99"/>
    <mergeCell ref="C111:G111"/>
    <mergeCell ref="C154:G154"/>
    <mergeCell ref="C135:G135"/>
    <mergeCell ref="C131:G131"/>
    <mergeCell ref="C133:G133"/>
    <mergeCell ref="A153:G153"/>
    <mergeCell ref="A218:G218"/>
    <mergeCell ref="A216:G216"/>
    <mergeCell ref="A214:C214"/>
    <mergeCell ref="C163:G163"/>
    <mergeCell ref="A176:G176"/>
    <mergeCell ref="C359:F359"/>
    <mergeCell ref="C201:G201"/>
    <mergeCell ref="A213:G213"/>
    <mergeCell ref="A217:G217"/>
    <mergeCell ref="A215:G215"/>
  </mergeCells>
  <printOptions horizontalCentered="1"/>
  <pageMargins left="0.5905511811023623" right="0.5905511811023623" top="0.5905511811023623" bottom="0.5905511811023623" header="0.7480314960629921" footer="0.275590551181102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4">
      <selection activeCell="K32" sqref="K32"/>
    </sheetView>
  </sheetViews>
  <sheetFormatPr defaultColWidth="9.140625" defaultRowHeight="12.75"/>
  <cols>
    <col min="1" max="1" width="7.00390625" style="181" customWidth="1"/>
    <col min="2" max="2" width="38.7109375" style="181" customWidth="1"/>
    <col min="3" max="3" width="9.8515625" style="181" bestFit="1" customWidth="1"/>
    <col min="4" max="5" width="9.140625" style="181" customWidth="1"/>
    <col min="6" max="6" width="10.57421875" style="181" customWidth="1"/>
    <col min="7" max="7" width="10.8515625" style="181" customWidth="1"/>
    <col min="8" max="8" width="11.00390625" style="181" customWidth="1"/>
    <col min="9" max="11" width="9.140625" style="181" customWidth="1"/>
  </cols>
  <sheetData>
    <row r="1" spans="1:7" ht="18">
      <c r="A1" s="180"/>
      <c r="B1" s="250"/>
      <c r="C1" s="250"/>
      <c r="D1" s="250"/>
      <c r="E1" s="250"/>
      <c r="F1" s="250"/>
      <c r="G1" s="250"/>
    </row>
    <row r="2" spans="1:7" ht="12.75">
      <c r="A2" s="180"/>
      <c r="B2" s="251"/>
      <c r="C2" s="251"/>
      <c r="D2" s="251"/>
      <c r="E2" s="251"/>
      <c r="F2" s="251"/>
      <c r="G2" s="251"/>
    </row>
    <row r="3" spans="2:7" ht="15.75">
      <c r="B3" s="252" t="s">
        <v>399</v>
      </c>
      <c r="C3" s="252"/>
      <c r="D3" s="252"/>
      <c r="E3" s="252"/>
      <c r="F3" s="252"/>
      <c r="G3" s="252"/>
    </row>
    <row r="5" spans="1:8" ht="12.75">
      <c r="A5" s="251" t="s">
        <v>390</v>
      </c>
      <c r="B5" s="251"/>
      <c r="C5" s="251"/>
      <c r="D5" s="251"/>
      <c r="E5" s="251"/>
      <c r="F5" s="251"/>
      <c r="G5" s="251"/>
      <c r="H5"/>
    </row>
    <row r="6" spans="1:8" ht="12.75">
      <c r="A6" s="182"/>
      <c r="B6" s="182"/>
      <c r="C6" s="180"/>
      <c r="D6" s="183"/>
      <c r="E6" s="180"/>
      <c r="F6" s="180"/>
      <c r="G6" s="180"/>
      <c r="H6"/>
    </row>
    <row r="7" spans="1:8" ht="12.75">
      <c r="A7" s="184" t="s">
        <v>354</v>
      </c>
      <c r="B7" s="184" t="s">
        <v>391</v>
      </c>
      <c r="C7" s="185" t="s">
        <v>392</v>
      </c>
      <c r="D7" s="186" t="s">
        <v>393</v>
      </c>
      <c r="E7" s="187" t="s">
        <v>394</v>
      </c>
      <c r="F7" s="187" t="s">
        <v>395</v>
      </c>
      <c r="G7" s="187" t="s">
        <v>396</v>
      </c>
      <c r="H7" s="187" t="s">
        <v>397</v>
      </c>
    </row>
    <row r="8" spans="1:8" ht="12.75">
      <c r="A8" s="192">
        <v>1</v>
      </c>
      <c r="B8" s="188" t="s">
        <v>5</v>
      </c>
      <c r="C8" s="189">
        <f>SUM('Planilha Orçamentária'!G11)</f>
        <v>2599.9283</v>
      </c>
      <c r="D8" s="190">
        <f>C8/C27</f>
        <v>0.011471566935269033</v>
      </c>
      <c r="E8" s="191">
        <f>C8</f>
        <v>2599.9283</v>
      </c>
      <c r="F8" s="187"/>
      <c r="G8" s="187"/>
      <c r="H8" s="191">
        <f>SUM(E8:G8)</f>
        <v>2599.9283</v>
      </c>
    </row>
    <row r="9" spans="1:8" ht="12.75">
      <c r="A9" s="192">
        <f>SUM(A8+1)</f>
        <v>2</v>
      </c>
      <c r="B9" s="193" t="s">
        <v>8</v>
      </c>
      <c r="C9" s="191">
        <f>SUM('Planilha Orçamentária'!G16)</f>
        <v>406.24</v>
      </c>
      <c r="D9" s="190">
        <f>C9/C27</f>
        <v>0.0017924376421394742</v>
      </c>
      <c r="E9" s="194">
        <f>C9</f>
        <v>406.24</v>
      </c>
      <c r="F9" s="194"/>
      <c r="G9" s="194"/>
      <c r="H9" s="191">
        <f aca="true" t="shared" si="0" ref="H9:H26">SUM(E9:G9)</f>
        <v>406.24</v>
      </c>
    </row>
    <row r="10" spans="1:8" ht="12.75">
      <c r="A10" s="192">
        <f aca="true" t="shared" si="1" ref="A10:A26">SUM(A9+1)</f>
        <v>3</v>
      </c>
      <c r="B10" s="193" t="s">
        <v>15</v>
      </c>
      <c r="C10" s="191">
        <f>SUM('Planilha Orçamentária'!G24)</f>
        <v>4503.0479</v>
      </c>
      <c r="D10" s="190">
        <f>C10/C27</f>
        <v>0.019868630760922386</v>
      </c>
      <c r="E10" s="194">
        <f>C10</f>
        <v>4503.0479</v>
      </c>
      <c r="F10" s="194"/>
      <c r="G10" s="194"/>
      <c r="H10" s="191">
        <f t="shared" si="0"/>
        <v>4503.0479</v>
      </c>
    </row>
    <row r="11" spans="1:8" ht="12.75">
      <c r="A11" s="192">
        <f t="shared" si="1"/>
        <v>4</v>
      </c>
      <c r="B11" s="193" t="s">
        <v>19</v>
      </c>
      <c r="C11" s="191">
        <f>SUM('Planilha Orçamentária'!G42)</f>
        <v>60001.671100000014</v>
      </c>
      <c r="D11" s="190">
        <f>C11/C27</f>
        <v>0.2647431416672712</v>
      </c>
      <c r="E11" s="194">
        <f>SUM(C11*0.7)</f>
        <v>42001.16977000001</v>
      </c>
      <c r="F11" s="194">
        <f>SUM(C11*0.3)</f>
        <v>18000.501330000003</v>
      </c>
      <c r="G11" s="194"/>
      <c r="H11" s="191">
        <f t="shared" si="0"/>
        <v>60001.67110000001</v>
      </c>
    </row>
    <row r="12" spans="1:8" ht="12.75">
      <c r="A12" s="192">
        <f t="shared" si="1"/>
        <v>5</v>
      </c>
      <c r="B12" s="193" t="s">
        <v>32</v>
      </c>
      <c r="C12" s="191">
        <f>SUM('Planilha Orçamentária'!G51)</f>
        <v>22013.9119</v>
      </c>
      <c r="D12" s="190">
        <f>C12/C27</f>
        <v>0.09713116468172044</v>
      </c>
      <c r="E12" s="194">
        <f>SUM(C12*0.45)</f>
        <v>9906.260355</v>
      </c>
      <c r="F12" s="194">
        <f>SUM(C12*0.55)</f>
        <v>12107.651545</v>
      </c>
      <c r="G12" s="194"/>
      <c r="H12" s="191">
        <f t="shared" si="0"/>
        <v>22013.9119</v>
      </c>
    </row>
    <row r="13" spans="1:8" ht="12.75">
      <c r="A13" s="192">
        <f t="shared" si="1"/>
        <v>6</v>
      </c>
      <c r="B13" s="193" t="s">
        <v>38</v>
      </c>
      <c r="C13" s="191">
        <f>SUM('Planilha Orçamentária'!G59)</f>
        <v>16332.803100000001</v>
      </c>
      <c r="D13" s="190">
        <f>C13/C27</f>
        <v>0.07206461962901806</v>
      </c>
      <c r="E13" s="194"/>
      <c r="F13" s="194"/>
      <c r="G13" s="194">
        <f>C13</f>
        <v>16332.803100000001</v>
      </c>
      <c r="H13" s="191">
        <f t="shared" si="0"/>
        <v>16332.803100000001</v>
      </c>
    </row>
    <row r="14" spans="1:8" ht="12.75">
      <c r="A14" s="192">
        <f t="shared" si="1"/>
        <v>7</v>
      </c>
      <c r="B14" s="196" t="s">
        <v>197</v>
      </c>
      <c r="C14" s="191">
        <f>SUM('Planilha Orçamentária'!G64)</f>
        <v>3305.225</v>
      </c>
      <c r="D14" s="190">
        <f>C14/C27</f>
        <v>0.014583521331578484</v>
      </c>
      <c r="E14" s="194"/>
      <c r="F14" s="194"/>
      <c r="G14" s="194">
        <f>C14</f>
        <v>3305.225</v>
      </c>
      <c r="H14" s="191">
        <f t="shared" si="0"/>
        <v>3305.225</v>
      </c>
    </row>
    <row r="15" spans="1:8" ht="12.75">
      <c r="A15" s="192">
        <f t="shared" si="1"/>
        <v>8</v>
      </c>
      <c r="B15" s="196" t="s">
        <v>113</v>
      </c>
      <c r="C15" s="191">
        <f>SUM('Planilha Orçamentária'!G69)</f>
        <v>5384.9292</v>
      </c>
      <c r="D15" s="190">
        <f>C15/C27</f>
        <v>0.023759722819850344</v>
      </c>
      <c r="E15" s="194"/>
      <c r="F15" s="194"/>
      <c r="G15" s="194">
        <f>C15</f>
        <v>5384.9292</v>
      </c>
      <c r="H15" s="191">
        <f t="shared" si="0"/>
        <v>5384.9292</v>
      </c>
    </row>
    <row r="16" spans="1:8" ht="12.75">
      <c r="A16" s="192">
        <f t="shared" si="1"/>
        <v>9</v>
      </c>
      <c r="B16" s="196" t="s">
        <v>69</v>
      </c>
      <c r="C16" s="191">
        <f>SUM('Planilha Orçamentária'!G74)</f>
        <v>170.9812</v>
      </c>
      <c r="D16" s="190">
        <f>C16/C27</f>
        <v>0.0007544139892137108</v>
      </c>
      <c r="E16" s="194"/>
      <c r="F16" s="194"/>
      <c r="G16" s="194">
        <f>SUM(C16)</f>
        <v>170.9812</v>
      </c>
      <c r="H16" s="191">
        <f t="shared" si="0"/>
        <v>170.9812</v>
      </c>
    </row>
    <row r="17" spans="1:8" ht="12.75">
      <c r="A17" s="192">
        <f t="shared" si="1"/>
        <v>10</v>
      </c>
      <c r="B17" s="196" t="s">
        <v>42</v>
      </c>
      <c r="C17" s="191">
        <f>SUM('Planilha Orçamentária'!G83)</f>
        <v>23218.47</v>
      </c>
      <c r="D17" s="190">
        <f>C17/C27</f>
        <v>0.1024459915835125</v>
      </c>
      <c r="E17" s="194"/>
      <c r="F17" s="194">
        <f>SUM(C17*0.55)</f>
        <v>12770.158500000001</v>
      </c>
      <c r="G17" s="194">
        <f>SUM(C17*0.45)</f>
        <v>10448.311500000002</v>
      </c>
      <c r="H17" s="191">
        <f t="shared" si="0"/>
        <v>23218.47</v>
      </c>
    </row>
    <row r="18" spans="1:8" ht="12.75">
      <c r="A18" s="192">
        <f t="shared" si="1"/>
        <v>11</v>
      </c>
      <c r="B18" s="193" t="s">
        <v>44</v>
      </c>
      <c r="C18" s="191">
        <f>SUM('Planilha Orçamentária'!G94)</f>
        <v>17340.3796</v>
      </c>
      <c r="D18" s="190">
        <f>C18/C27</f>
        <v>0.07651031194374616</v>
      </c>
      <c r="E18" s="194"/>
      <c r="F18" s="194">
        <f>SUM(C18*0.5)</f>
        <v>8670.1898</v>
      </c>
      <c r="G18" s="194">
        <f>SUM(C18*0.5)</f>
        <v>8670.1898</v>
      </c>
      <c r="H18" s="191">
        <f t="shared" si="0"/>
        <v>17340.3796</v>
      </c>
    </row>
    <row r="19" spans="1:8" ht="12.75">
      <c r="A19" s="192">
        <f t="shared" si="1"/>
        <v>12</v>
      </c>
      <c r="B19" s="193" t="s">
        <v>117</v>
      </c>
      <c r="C19" s="191">
        <f>SUM('Planilha Orçamentária'!G120)</f>
        <v>8496.67</v>
      </c>
      <c r="D19" s="190">
        <f>C19/C27</f>
        <v>0.03748954101230112</v>
      </c>
      <c r="E19" s="194">
        <f>SUM(C19*0.3)</f>
        <v>2549.0009999999997</v>
      </c>
      <c r="F19" s="194">
        <f>SUM(C19*0.5)</f>
        <v>4248.335</v>
      </c>
      <c r="G19" s="194">
        <f>SUM(C19*0.2)</f>
        <v>1699.334</v>
      </c>
      <c r="H19" s="191">
        <f t="shared" si="0"/>
        <v>8496.67</v>
      </c>
    </row>
    <row r="20" spans="1:8" ht="12.75">
      <c r="A20" s="192">
        <f t="shared" si="1"/>
        <v>13</v>
      </c>
      <c r="B20" s="193" t="s">
        <v>118</v>
      </c>
      <c r="C20" s="191">
        <f>SUM('Planilha Orçamentária'!G145)</f>
        <v>25926.120000000006</v>
      </c>
      <c r="D20" s="190">
        <f>C20/C27</f>
        <v>0.11439285496904558</v>
      </c>
      <c r="E20" s="194"/>
      <c r="F20" s="194">
        <f>SUM(C20*0.3)</f>
        <v>7777.836000000001</v>
      </c>
      <c r="G20" s="194">
        <f>SUM(C20*0.7)</f>
        <v>18148.284000000003</v>
      </c>
      <c r="H20" s="191">
        <f t="shared" si="0"/>
        <v>25926.120000000003</v>
      </c>
    </row>
    <row r="21" spans="1:8" ht="12.75">
      <c r="A21" s="192">
        <f t="shared" si="1"/>
        <v>14</v>
      </c>
      <c r="B21" s="193" t="s">
        <v>131</v>
      </c>
      <c r="C21" s="191">
        <f>SUM('Planilha Orçamentária'!G152)</f>
        <v>1271.1000000000001</v>
      </c>
      <c r="D21" s="190">
        <f>C21/C27</f>
        <v>0.005608427252174788</v>
      </c>
      <c r="E21" s="194"/>
      <c r="F21" s="194">
        <f>SUM(C21*0.3)</f>
        <v>381.33000000000004</v>
      </c>
      <c r="G21" s="194">
        <f>SUM(C21*0.7)</f>
        <v>889.7700000000001</v>
      </c>
      <c r="H21" s="191">
        <f t="shared" si="0"/>
        <v>1271.1000000000001</v>
      </c>
    </row>
    <row r="22" spans="1:8" ht="12.75">
      <c r="A22" s="192">
        <f t="shared" si="1"/>
        <v>15</v>
      </c>
      <c r="B22" s="193" t="s">
        <v>121</v>
      </c>
      <c r="C22" s="191">
        <f>SUM('Planilha Orçamentária'!G175)</f>
        <v>9518.899999999998</v>
      </c>
      <c r="D22" s="190">
        <f>C22/C27</f>
        <v>0.0419998884200508</v>
      </c>
      <c r="E22" s="194"/>
      <c r="F22" s="194"/>
      <c r="G22" s="194">
        <f>SUM(C22)</f>
        <v>9518.899999999998</v>
      </c>
      <c r="H22" s="191">
        <f t="shared" si="0"/>
        <v>9518.899999999998</v>
      </c>
    </row>
    <row r="23" spans="1:8" ht="12.75">
      <c r="A23" s="192">
        <f t="shared" si="1"/>
        <v>16</v>
      </c>
      <c r="B23" s="196" t="s">
        <v>134</v>
      </c>
      <c r="C23" s="191">
        <f>SUM('Planilha Orçamentária'!G189)</f>
        <v>3004.46</v>
      </c>
      <c r="D23" s="190">
        <f>C23/C27</f>
        <v>0.013256467108857731</v>
      </c>
      <c r="E23" s="194"/>
      <c r="F23" s="194"/>
      <c r="G23" s="194">
        <f>SUM(C23)</f>
        <v>3004.46</v>
      </c>
      <c r="H23" s="191">
        <f t="shared" si="0"/>
        <v>3004.46</v>
      </c>
    </row>
    <row r="24" spans="1:8" ht="12.75">
      <c r="A24" s="192">
        <f t="shared" si="1"/>
        <v>17</v>
      </c>
      <c r="B24" s="193" t="s">
        <v>51</v>
      </c>
      <c r="C24" s="191">
        <f>SUM('Planilha Orçamentária'!G199)</f>
        <v>17065.0738</v>
      </c>
      <c r="D24" s="190">
        <f>C24/C27</f>
        <v>0.07529559040224526</v>
      </c>
      <c r="E24" s="194"/>
      <c r="F24" s="194">
        <f>SUM(C24*0.2)</f>
        <v>3413.01476</v>
      </c>
      <c r="G24" s="194">
        <f>SUM(C24*0.8)</f>
        <v>13652.05904</v>
      </c>
      <c r="H24" s="191">
        <f t="shared" si="0"/>
        <v>17065.0738</v>
      </c>
    </row>
    <row r="25" spans="1:8" ht="12.75">
      <c r="A25" s="192">
        <f t="shared" si="1"/>
        <v>18</v>
      </c>
      <c r="B25" s="193" t="s">
        <v>52</v>
      </c>
      <c r="C25" s="191">
        <f>SUM('Planilha Orçamentária'!G205)</f>
        <v>5353.627199999999</v>
      </c>
      <c r="D25" s="190">
        <f>C25/C27</f>
        <v>0.02362161016951003</v>
      </c>
      <c r="E25" s="194"/>
      <c r="F25" s="194"/>
      <c r="G25" s="194">
        <f>SUM(C25)</f>
        <v>5353.627199999999</v>
      </c>
      <c r="H25" s="191">
        <f t="shared" si="0"/>
        <v>5353.627199999999</v>
      </c>
    </row>
    <row r="26" spans="1:8" ht="12.75">
      <c r="A26" s="192">
        <f t="shared" si="1"/>
        <v>19</v>
      </c>
      <c r="B26" s="197" t="s">
        <v>370</v>
      </c>
      <c r="C26" s="191">
        <f>SUM('Planilha Orçamentária'!G210)</f>
        <v>727.54</v>
      </c>
      <c r="D26" s="190">
        <f>C26/C27</f>
        <v>0.003210097681572846</v>
      </c>
      <c r="E26" s="194"/>
      <c r="F26" s="194"/>
      <c r="G26" s="194">
        <f>SUM(C26)</f>
        <v>727.54</v>
      </c>
      <c r="H26" s="191">
        <f t="shared" si="0"/>
        <v>727.54</v>
      </c>
    </row>
    <row r="27" spans="1:8" ht="12.75">
      <c r="A27" s="193"/>
      <c r="B27" s="193" t="s">
        <v>397</v>
      </c>
      <c r="C27" s="191">
        <f aca="true" t="shared" si="2" ref="C27:H27">SUM(C8:C26)</f>
        <v>226641.07830000002</v>
      </c>
      <c r="D27" s="190">
        <f t="shared" si="2"/>
        <v>1</v>
      </c>
      <c r="E27" s="194">
        <f t="shared" si="2"/>
        <v>61965.647325000005</v>
      </c>
      <c r="F27" s="194">
        <f t="shared" si="2"/>
        <v>67369.016935</v>
      </c>
      <c r="G27" s="194">
        <f t="shared" si="2"/>
        <v>97306.41404</v>
      </c>
      <c r="H27" s="195">
        <f t="shared" si="2"/>
        <v>226641.07830000002</v>
      </c>
    </row>
    <row r="28" spans="1:8" ht="12.75">
      <c r="A28" s="193"/>
      <c r="B28" s="193" t="s">
        <v>398</v>
      </c>
      <c r="C28" s="194"/>
      <c r="D28" s="198"/>
      <c r="E28" s="194">
        <f>SUM(E27)</f>
        <v>61965.647325000005</v>
      </c>
      <c r="F28" s="194">
        <f>SUM(E28+F27)</f>
        <v>129334.66426000002</v>
      </c>
      <c r="G28" s="194">
        <f>SUM(F28+G27)</f>
        <v>226641.07830000002</v>
      </c>
      <c r="H28" s="193"/>
    </row>
    <row r="29" spans="1:8" ht="12.75">
      <c r="A29"/>
      <c r="B29"/>
      <c r="D29" s="199"/>
      <c r="H29"/>
    </row>
    <row r="30" spans="1:8" ht="12.75">
      <c r="A30"/>
      <c r="B30"/>
      <c r="C30" s="200"/>
      <c r="D30" s="199"/>
      <c r="H30"/>
    </row>
    <row r="31" spans="1:8" ht="12.75">
      <c r="A31"/>
      <c r="B31"/>
      <c r="D31" s="199"/>
      <c r="H31"/>
    </row>
    <row r="32" spans="1:8" ht="12.75">
      <c r="A32"/>
      <c r="B32" s="201"/>
      <c r="D32" s="199"/>
      <c r="F32" s="202"/>
      <c r="G32" s="202"/>
      <c r="H32"/>
    </row>
    <row r="33" spans="1:8" ht="12.75">
      <c r="A33"/>
      <c r="B33" s="201"/>
      <c r="D33" s="199"/>
      <c r="F33" s="202"/>
      <c r="G33" s="202"/>
      <c r="H33"/>
    </row>
    <row r="34" spans="1:8" ht="12.75">
      <c r="A34"/>
      <c r="B34" s="203"/>
      <c r="D34" s="199"/>
      <c r="F34" s="202"/>
      <c r="H34"/>
    </row>
  </sheetData>
  <sheetProtection/>
  <mergeCells count="4">
    <mergeCell ref="B1:G1"/>
    <mergeCell ref="B2:G2"/>
    <mergeCell ref="B3:G3"/>
    <mergeCell ref="A5:G5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</dc:creator>
  <cp:keywords/>
  <dc:description/>
  <cp:lastModifiedBy>Erasmo Verginio</cp:lastModifiedBy>
  <cp:lastPrinted>2017-09-27T19:17:11Z</cp:lastPrinted>
  <dcterms:created xsi:type="dcterms:W3CDTF">2006-01-30T21:12:13Z</dcterms:created>
  <dcterms:modified xsi:type="dcterms:W3CDTF">2017-10-25T15:30:15Z</dcterms:modified>
  <cp:category/>
  <cp:version/>
  <cp:contentType/>
  <cp:contentStatus/>
</cp:coreProperties>
</file>